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25d74778f14fd3/AA_Work/CUT 1/Cursos/CF/CF2022/"/>
    </mc:Choice>
  </mc:AlternateContent>
  <xr:revisionPtr revIDLastSave="169" documentId="8_{918D58E1-700E-4812-A726-2F36B3A1A850}" xr6:coauthVersionLast="47" xr6:coauthVersionMax="47" xr10:uidLastSave="{1974E84D-B3CD-4403-A7DF-25A15BF0A793}"/>
  <bookViews>
    <workbookView xWindow="-120" yWindow="-120" windowWidth="20730" windowHeight="11040" activeTab="1" xr2:uid="{C70EA937-F0CA-4B0C-9AF9-57D817AE70B1}"/>
  </bookViews>
  <sheets>
    <sheet name="Sin resolver" sheetId="3" r:id="rId1"/>
    <sheet name="Hoja4" sheetId="4" r:id="rId2"/>
    <sheet name="Resuelt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G18" i="3"/>
  <c r="G14" i="3"/>
  <c r="I13" i="3"/>
  <c r="I12" i="3"/>
  <c r="I10" i="3" s="1"/>
  <c r="I14" i="3" s="1"/>
  <c r="H12" i="3"/>
  <c r="H10" i="3" s="1"/>
  <c r="H14" i="3" s="1"/>
  <c r="H18" i="3" s="1"/>
  <c r="F12" i="3"/>
  <c r="E12" i="3"/>
  <c r="D12" i="3"/>
  <c r="D10" i="3" s="1"/>
  <c r="D14" i="3" s="1"/>
  <c r="D18" i="3" s="1"/>
  <c r="I11" i="3"/>
  <c r="I15" i="3" s="1"/>
  <c r="F10" i="3"/>
  <c r="F14" i="3" s="1"/>
  <c r="F18" i="3" s="1"/>
  <c r="E10" i="3"/>
  <c r="E14" i="3" s="1"/>
  <c r="E18" i="3" s="1"/>
  <c r="I6" i="3"/>
  <c r="H6" i="3"/>
  <c r="D6" i="3"/>
  <c r="I4" i="3"/>
  <c r="H4" i="3"/>
  <c r="G4" i="3"/>
  <c r="F4" i="3"/>
  <c r="E4" i="3"/>
  <c r="D4" i="3"/>
  <c r="H28" i="1"/>
  <c r="I28" i="1"/>
  <c r="I18" i="3" l="1"/>
  <c r="H6" i="1"/>
  <c r="I13" i="1"/>
  <c r="I11" i="1" s="1"/>
  <c r="I15" i="1" s="1"/>
  <c r="I12" i="1"/>
  <c r="I10" i="1" s="1"/>
  <c r="I6" i="1"/>
  <c r="H12" i="1"/>
  <c r="H10" i="1" s="1"/>
  <c r="G14" i="1"/>
  <c r="G4" i="1"/>
  <c r="H4" i="1"/>
  <c r="F4" i="1"/>
  <c r="F12" i="1"/>
  <c r="F10" i="1" s="1"/>
  <c r="F14" i="1" s="1"/>
  <c r="D4" i="1"/>
  <c r="E12" i="1"/>
  <c r="E10" i="1"/>
  <c r="E14" i="1" s="1"/>
  <c r="E4" i="1"/>
  <c r="D12" i="1"/>
  <c r="D10" i="1" s="1"/>
  <c r="D6" i="1"/>
  <c r="F26" i="1" l="1"/>
  <c r="F29" i="1" s="1"/>
  <c r="F27" i="1"/>
  <c r="D26" i="1"/>
  <c r="D27" i="1"/>
  <c r="G26" i="1"/>
  <c r="G27" i="1"/>
  <c r="E26" i="1"/>
  <c r="E27" i="1"/>
  <c r="H26" i="1"/>
  <c r="H27" i="1"/>
  <c r="H29" i="1" s="1"/>
  <c r="I26" i="1"/>
  <c r="I27" i="1"/>
  <c r="F18" i="1"/>
  <c r="F24" i="1" s="1"/>
  <c r="F25" i="1" s="1"/>
  <c r="G18" i="1"/>
  <c r="G19" i="1" s="1"/>
  <c r="G20" i="1" s="1"/>
  <c r="E18" i="1"/>
  <c r="E19" i="1" s="1"/>
  <c r="E20" i="1" s="1"/>
  <c r="G24" i="1"/>
  <c r="G25" i="1" s="1"/>
  <c r="I14" i="1"/>
  <c r="H14" i="1"/>
  <c r="F19" i="1"/>
  <c r="F20" i="1" s="1"/>
  <c r="D14" i="1"/>
  <c r="I29" i="1" l="1"/>
  <c r="E29" i="1"/>
  <c r="G29" i="1"/>
  <c r="D29" i="1"/>
  <c r="E24" i="1"/>
  <c r="E25" i="1" s="1"/>
  <c r="H18" i="1"/>
  <c r="H24" i="1" s="1"/>
  <c r="H25" i="1" s="1"/>
  <c r="D18" i="1"/>
  <c r="D24" i="1" s="1"/>
  <c r="D25" i="1" s="1"/>
  <c r="I18" i="1"/>
  <c r="I24" i="1" s="1"/>
  <c r="I25" i="1" s="1"/>
  <c r="H19" i="1"/>
  <c r="H20" i="1" s="1"/>
  <c r="I19" i="1" l="1"/>
  <c r="I20" i="1" s="1"/>
  <c r="D19" i="1"/>
  <c r="D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tc={DC1EB134-4CAD-4A61-908F-35044D459398}</author>
    <author>tc={C1A93A0B-003A-4229-933E-898FAD30EF0A}</author>
    <author>tc={8160A002-5DC8-4376-8B22-BB7F6225DC92}</author>
    <author>tc={373E4D15-1C3C-4B79-805C-50280BB920E7}</author>
    <author>tc={F075EAD4-CFC6-4376-BA35-819650C76E3B}</author>
  </authors>
  <commentList>
    <comment ref="D4" authorId="0" shapeId="0" xr:uid="{DC1EB134-4CAD-4A61-908F-35044D45939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Maquina+cabezal+árbol de 1500kg</t>
      </text>
    </comment>
    <comment ref="F4" authorId="1" shapeId="0" xr:uid="{C1A93A0B-003A-4229-933E-898FAD30EF0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Máquina con cabezal+árbol</t>
      </text>
    </comment>
    <comment ref="G4" authorId="2" shapeId="0" xr:uid="{8160A002-5DC8-4376-8B22-BB7F6225DC9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Maquina+cabezal+arbol</t>
      </text>
    </comment>
    <comment ref="C10" authorId="3" shapeId="0" xr:uid="{373E4D15-1C3C-4B79-805C-50280BB920E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Longitud tractiva</t>
      </text>
    </comment>
    <comment ref="C14" authorId="4" shapeId="0" xr:uid="{F075EAD4-CFC6-4376-BA35-819650C76E3B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Superficie tractiva de la rueda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tc={6F0BDF81-2CE8-4209-83C9-F07DA5DFADA3}</author>
    <author>tc={ED90BEBB-335F-4AFC-9184-7D8B99F5366D}</author>
    <author>tc={FD35E225-1A9F-4295-B4D7-2DDE9546FD79}</author>
    <author>tc={7B777BB9-09AE-4459-8B37-89F09A4B3975}</author>
    <author>tc={AE499D80-AAC2-454C-816C-EA46C9EF4723}</author>
  </authors>
  <commentList>
    <comment ref="D4" authorId="0" shapeId="0" xr:uid="{6F0BDF81-2CE8-4209-83C9-F07DA5DFADA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Maquina+cabezal+árbol de 1500kg</t>
      </text>
    </comment>
    <comment ref="F4" authorId="1" shapeId="0" xr:uid="{ED90BEBB-335F-4AFC-9184-7D8B99F5366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Máquina con cabezal+árbol</t>
      </text>
    </comment>
    <comment ref="G4" authorId="2" shapeId="0" xr:uid="{FD35E225-1A9F-4295-B4D7-2DDE9546FD7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Maquina+cabezal+arbol</t>
      </text>
    </comment>
    <comment ref="C10" authorId="3" shapeId="0" xr:uid="{7B777BB9-09AE-4459-8B37-89F09A4B397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Longitud tractiva</t>
      </text>
    </comment>
    <comment ref="C14" authorId="4" shapeId="0" xr:uid="{AE499D80-AAC2-454C-816C-EA46C9EF4723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Superficie tractiva de la rueda
</t>
      </text>
    </comment>
  </commentList>
</comments>
</file>

<file path=xl/sharedStrings.xml><?xml version="1.0" encoding="utf-8"?>
<sst xmlns="http://schemas.openxmlformats.org/spreadsheetml/2006/main" count="112" uniqueCount="54">
  <si>
    <t>Maquina</t>
  </si>
  <si>
    <t>Feller ruedas</t>
  </si>
  <si>
    <t>Forwarder</t>
  </si>
  <si>
    <t>Harvester ruedas</t>
  </si>
  <si>
    <t>Harvester orugas</t>
  </si>
  <si>
    <t>Skidder</t>
  </si>
  <si>
    <t>Masa (kg)</t>
  </si>
  <si>
    <t>Neumáticos</t>
  </si>
  <si>
    <t>Marca y modelo</t>
  </si>
  <si>
    <t>Lts (m) rueda delantera</t>
  </si>
  <si>
    <t>Lts (m) rueda trasera</t>
  </si>
  <si>
    <t xml:space="preserve">Fa= </t>
  </si>
  <si>
    <t xml:space="preserve">S rueda delantera(m2) </t>
  </si>
  <si>
    <t xml:space="preserve">S rueda trasera (m2) </t>
  </si>
  <si>
    <t>tgΘ</t>
  </si>
  <si>
    <t>Tigercat 720</t>
  </si>
  <si>
    <t>30,5x32</t>
  </si>
  <si>
    <t>Perfil (q) delantera (m)</t>
  </si>
  <si>
    <t>Perfil (q) trasera (m)</t>
  </si>
  <si>
    <t>S total (m2)</t>
  </si>
  <si>
    <t>Elephant King</t>
  </si>
  <si>
    <t>800/40-26.5 20 170A8/177A2 NOKIAN TYRES FOREST KING F2 SF TT</t>
  </si>
  <si>
    <t>Presión sobre el suelo (kg/cm2)</t>
  </si>
  <si>
    <t>John Deere 1270+cabezal H270</t>
  </si>
  <si>
    <t>710/45-26.5 24 173A8/180A2 NOKIAN TYRES FOREST KING F2 SF TT</t>
  </si>
  <si>
    <t>Tigercat 855E</t>
  </si>
  <si>
    <t>Bandas metálicas</t>
  </si>
  <si>
    <t>JD 748</t>
  </si>
  <si>
    <t>Tigecat 635H</t>
  </si>
  <si>
    <t>35,5-32 &amp; 780/50-28,5</t>
  </si>
  <si>
    <t>Ancho delantero (m)</t>
  </si>
  <si>
    <t>Ancho trasero (m)</t>
  </si>
  <si>
    <t>Diámetro delantero (m)</t>
  </si>
  <si>
    <t>Diámetro trasero (m)</t>
  </si>
  <si>
    <t>Numero de ruedas delantera</t>
  </si>
  <si>
    <t>Numero de ruedas trasera</t>
  </si>
  <si>
    <t>Coesión del suelo ( c) (kgf/</t>
  </si>
  <si>
    <t>Longitud tractiva</t>
  </si>
  <si>
    <t>Presión sobre el suelo (kPa)</t>
  </si>
  <si>
    <t>Máquina</t>
  </si>
  <si>
    <t>1kg/cm2 = 98kpa</t>
  </si>
  <si>
    <t>Efecto pendiente Fi</t>
  </si>
  <si>
    <t>1 kgf = 9,81 N = 0,0098 kN</t>
  </si>
  <si>
    <t>Tracción máxima del suelo Fa (kN)</t>
  </si>
  <si>
    <t>Tracción máxima del suelo Fa (kgf)</t>
  </si>
  <si>
    <t>Suelo Franco Arenoso</t>
  </si>
  <si>
    <t>Fo = Rr * G</t>
  </si>
  <si>
    <t>Aresnoso humedo</t>
  </si>
  <si>
    <t>Fi = G * i</t>
  </si>
  <si>
    <t xml:space="preserve">Fuerza total </t>
  </si>
  <si>
    <t>Pendiente( i) en contra (subiendo)</t>
  </si>
  <si>
    <t>Coeficiente Resistencia rodadura Rr (kgf/t)</t>
  </si>
  <si>
    <t>Resultante de carga Rc</t>
  </si>
  <si>
    <t>Resistencia a la rodadura 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</si>
</sst>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/>
    <xf numFmtId="0" fontId="6" fillId="0" borderId="0" xfId="0" applyFont="1"/>
    <xf numFmtId="1" fontId="3" fillId="0" borderId="6" xfId="0" applyNumberFormat="1" applyFont="1" applyBorder="1"/>
    <xf numFmtId="1" fontId="3" fillId="0" borderId="7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1" fontId="0" fillId="0" borderId="9" xfId="0" applyNumberFormat="1" applyBorder="1"/>
    <xf numFmtId="1" fontId="0" fillId="0" borderId="10" xfId="0" applyNumberFormat="1" applyBorder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62533</xdr:colOff>
      <xdr:row>4</xdr:row>
      <xdr:rowOff>187601</xdr:rowOff>
    </xdr:from>
    <xdr:to>
      <xdr:col>13</xdr:col>
      <xdr:colOff>50889</xdr:colOff>
      <xdr:row>12</xdr:row>
      <xdr:rowOff>46817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8BE53C3-926D-449A-8468-1A82032CE3A0}"/>
            </a:ext>
          </a:extLst>
        </xdr:cNvPr>
        <xdr:cNvGrpSpPr/>
      </xdr:nvGrpSpPr>
      <xdr:grpSpPr>
        <a:xfrm>
          <a:off x="11483008" y="1140101"/>
          <a:ext cx="2588681" cy="2145216"/>
          <a:chOff x="6288910" y="3558319"/>
          <a:chExt cx="4160306" cy="233044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F7163816-FF4E-3495-763A-FD7D3355EE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59219" y="3558319"/>
            <a:ext cx="2419688" cy="885949"/>
          </a:xfrm>
          <a:prstGeom prst="rect">
            <a:avLst/>
          </a:prstGeom>
        </xdr:spPr>
      </xdr:pic>
      <xdr:sp macro="" textlink="">
        <xdr:nvSpPr>
          <xdr:cNvPr id="4" name="CuadroTexto 12">
            <a:extLst>
              <a:ext uri="{FF2B5EF4-FFF2-40B4-BE49-F238E27FC236}">
                <a16:creationId xmlns:a16="http://schemas.microsoft.com/office/drawing/2014/main" id="{B4D1E0D9-BA44-D34A-F85C-4708500D7085}"/>
              </a:ext>
            </a:extLst>
          </xdr:cNvPr>
          <xdr:cNvSpPr txBox="1"/>
        </xdr:nvSpPr>
        <xdr:spPr>
          <a:xfrm>
            <a:off x="6288910" y="4395969"/>
            <a:ext cx="4160306" cy="149279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UY" sz="105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Lts: Longitud tractiva 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UY" sz="105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De: Diámetro exterior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UY" sz="105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q: Perfil (aproximadamente igual al ancho)</a:t>
            </a:r>
          </a:p>
        </xdr:txBody>
      </xdr:sp>
    </xdr:grpSp>
    <xdr:clientData/>
  </xdr:twoCellAnchor>
  <xdr:twoCellAnchor editAs="oneCell">
    <xdr:from>
      <xdr:col>3</xdr:col>
      <xdr:colOff>447262</xdr:colOff>
      <xdr:row>35</xdr:row>
      <xdr:rowOff>76145</xdr:rowOff>
    </xdr:from>
    <xdr:to>
      <xdr:col>8</xdr:col>
      <xdr:colOff>522630</xdr:colOff>
      <xdr:row>47</xdr:row>
      <xdr:rowOff>89786</xdr:rowOff>
    </xdr:to>
    <xdr:pic>
      <xdr:nvPicPr>
        <xdr:cNvPr id="5" name="Marcador de contenido 4">
          <a:extLst>
            <a:ext uri="{FF2B5EF4-FFF2-40B4-BE49-F238E27FC236}">
              <a16:creationId xmlns:a16="http://schemas.microsoft.com/office/drawing/2014/main" id="{33972CE1-67BC-4479-A9A5-81392E91614B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087" y="7943795"/>
          <a:ext cx="5657018" cy="2299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24849</xdr:colOff>
      <xdr:row>23</xdr:row>
      <xdr:rowOff>8284</xdr:rowOff>
    </xdr:from>
    <xdr:to>
      <xdr:col>10</xdr:col>
      <xdr:colOff>298174</xdr:colOff>
      <xdr:row>24</xdr:row>
      <xdr:rowOff>51382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6476046-E890-4160-BC10-4ED914C4CA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2665" t="27443" r="19717" b="34452"/>
        <a:stretch/>
      </xdr:blipFill>
      <xdr:spPr>
        <a:xfrm>
          <a:off x="10683324" y="5361334"/>
          <a:ext cx="1035325" cy="233598"/>
        </a:xfrm>
        <a:prstGeom prst="rect">
          <a:avLst/>
        </a:prstGeom>
      </xdr:spPr>
    </xdr:pic>
    <xdr:clientData/>
  </xdr:twoCellAnchor>
  <xdr:twoCellAnchor>
    <xdr:from>
      <xdr:col>9</xdr:col>
      <xdr:colOff>331303</xdr:colOff>
      <xdr:row>27</xdr:row>
      <xdr:rowOff>132521</xdr:rowOff>
    </xdr:from>
    <xdr:to>
      <xdr:col>13</xdr:col>
      <xdr:colOff>654325</xdr:colOff>
      <xdr:row>33</xdr:row>
      <xdr:rowOff>4648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A8467045-F19C-4A2E-8190-87D019A0E05F}"/>
            </a:ext>
          </a:extLst>
        </xdr:cNvPr>
        <xdr:cNvSpPr txBox="1"/>
      </xdr:nvSpPr>
      <xdr:spPr>
        <a:xfrm>
          <a:off x="10989778" y="6266621"/>
          <a:ext cx="3685347" cy="12246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UY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Y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Rc = C (Rrt ± 1000 * i)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UY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Y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Rrt : Resistencia a la rodadura de la troza (kgf/t)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Y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C :  Peso de la troza (t)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Y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i :   Pendiente (como valor decimal)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0</xdr:row>
      <xdr:rowOff>131439</xdr:rowOff>
    </xdr:from>
    <xdr:to>
      <xdr:col>12</xdr:col>
      <xdr:colOff>291057</xdr:colOff>
      <xdr:row>25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123E87-F61B-F33A-0CA9-F11CB9487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099" y="131439"/>
          <a:ext cx="8253958" cy="4640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62533</xdr:colOff>
      <xdr:row>4</xdr:row>
      <xdr:rowOff>292376</xdr:rowOff>
    </xdr:from>
    <xdr:to>
      <xdr:col>13</xdr:col>
      <xdr:colOff>50889</xdr:colOff>
      <xdr:row>12</xdr:row>
      <xdr:rowOff>46817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EAF20AA-68D4-425B-BD8F-CEBD2EDA71E5}"/>
            </a:ext>
          </a:extLst>
        </xdr:cNvPr>
        <xdr:cNvGrpSpPr/>
      </xdr:nvGrpSpPr>
      <xdr:grpSpPr>
        <a:xfrm>
          <a:off x="11484250" y="1244876"/>
          <a:ext cx="2589096" cy="2040441"/>
          <a:chOff x="6288910" y="3558319"/>
          <a:chExt cx="4160306" cy="233044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14A543A0-8502-4B04-8335-80C3601087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59219" y="3558319"/>
            <a:ext cx="2419688" cy="885949"/>
          </a:xfrm>
          <a:prstGeom prst="rect">
            <a:avLst/>
          </a:prstGeom>
        </xdr:spPr>
      </xdr:pic>
      <xdr:sp macro="" textlink="">
        <xdr:nvSpPr>
          <xdr:cNvPr id="4" name="CuadroTexto 12">
            <a:extLst>
              <a:ext uri="{FF2B5EF4-FFF2-40B4-BE49-F238E27FC236}">
                <a16:creationId xmlns:a16="http://schemas.microsoft.com/office/drawing/2014/main" id="{79F11B8E-A908-43D1-847D-684F4F41C063}"/>
              </a:ext>
            </a:extLst>
          </xdr:cNvPr>
          <xdr:cNvSpPr txBox="1"/>
        </xdr:nvSpPr>
        <xdr:spPr>
          <a:xfrm>
            <a:off x="6288910" y="4395969"/>
            <a:ext cx="4160306" cy="149279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UY" sz="105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Lts: Longitud tractiva 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UY" sz="105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De: Diámetro exterior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UY" sz="105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q: Perfil (aproximadamente igual al ancho)</a:t>
            </a:r>
          </a:p>
        </xdr:txBody>
      </xdr:sp>
    </xdr:grpSp>
    <xdr:clientData/>
  </xdr:twoCellAnchor>
  <xdr:twoCellAnchor editAs="oneCell">
    <xdr:from>
      <xdr:col>3</xdr:col>
      <xdr:colOff>447262</xdr:colOff>
      <xdr:row>35</xdr:row>
      <xdr:rowOff>76145</xdr:rowOff>
    </xdr:from>
    <xdr:to>
      <xdr:col>8</xdr:col>
      <xdr:colOff>522630</xdr:colOff>
      <xdr:row>47</xdr:row>
      <xdr:rowOff>89786</xdr:rowOff>
    </xdr:to>
    <xdr:pic>
      <xdr:nvPicPr>
        <xdr:cNvPr id="6" name="Marcador de contenido 4">
          <a:extLst>
            <a:ext uri="{FF2B5EF4-FFF2-40B4-BE49-F238E27FC236}">
              <a16:creationId xmlns:a16="http://schemas.microsoft.com/office/drawing/2014/main" id="{6C9208EB-D2EC-4E09-8935-346B1626FFD9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110" y="7936341"/>
          <a:ext cx="5657846" cy="2299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24849</xdr:colOff>
      <xdr:row>23</xdr:row>
      <xdr:rowOff>8284</xdr:rowOff>
    </xdr:from>
    <xdr:to>
      <xdr:col>10</xdr:col>
      <xdr:colOff>298174</xdr:colOff>
      <xdr:row>24</xdr:row>
      <xdr:rowOff>41857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8F2056-39B5-45EB-A8C6-549A090BC6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2665" t="27443" r="19717" b="34452"/>
        <a:stretch/>
      </xdr:blipFill>
      <xdr:spPr>
        <a:xfrm>
          <a:off x="10585175" y="5358849"/>
          <a:ext cx="1035325" cy="232356"/>
        </a:xfrm>
        <a:prstGeom prst="rect">
          <a:avLst/>
        </a:prstGeom>
      </xdr:spPr>
    </xdr:pic>
    <xdr:clientData/>
  </xdr:twoCellAnchor>
  <xdr:twoCellAnchor>
    <xdr:from>
      <xdr:col>9</xdr:col>
      <xdr:colOff>331303</xdr:colOff>
      <xdr:row>27</xdr:row>
      <xdr:rowOff>132521</xdr:rowOff>
    </xdr:from>
    <xdr:to>
      <xdr:col>13</xdr:col>
      <xdr:colOff>654325</xdr:colOff>
      <xdr:row>33</xdr:row>
      <xdr:rowOff>4648</xdr:rowOff>
    </xdr:to>
    <xdr:sp macro="" textlink="">
      <xdr:nvSpPr>
        <xdr:cNvPr id="8" name="CuadroTexto 4">
          <a:extLst>
            <a:ext uri="{FF2B5EF4-FFF2-40B4-BE49-F238E27FC236}">
              <a16:creationId xmlns:a16="http://schemas.microsoft.com/office/drawing/2014/main" id="{E32DD25C-215D-4B12-B94B-C76B0AFCDF6E}"/>
            </a:ext>
          </a:extLst>
        </xdr:cNvPr>
        <xdr:cNvSpPr txBox="1"/>
      </xdr:nvSpPr>
      <xdr:spPr>
        <a:xfrm>
          <a:off x="10991020" y="6261651"/>
          <a:ext cx="3685762" cy="122219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UY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Y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Rc = C (Rrt ± 1000 * i)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UY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Y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Rrt : Resistencia a la rodadura de la troza (kgf/t)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Y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C :  Peso de la troza (t)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Y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i :   Pendiente (como valor decimal)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ejandro Olivera" id="{55EFE40D-C0AD-4E45-8808-E353C90950C7}" userId="af25d74778f14fd3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11-07T18:56:44.80" personId="{55EFE40D-C0AD-4E45-8808-E353C90950C7}" id="{DC1EB134-4CAD-4A61-908F-35044D459398}">
    <text>Maquina+cabezal+árbol de 1500kg</text>
  </threadedComment>
  <threadedComment ref="F4" dT="2022-11-07T19:04:53.71" personId="{55EFE40D-C0AD-4E45-8808-E353C90950C7}" id="{C1A93A0B-003A-4229-933E-898FAD30EF0A}">
    <text>Máquina con cabezal+árbol</text>
  </threadedComment>
  <threadedComment ref="G4" dT="2022-11-07T19:16:05.91" personId="{55EFE40D-C0AD-4E45-8808-E353C90950C7}" id="{8160A002-5DC8-4376-8B22-BB7F6225DC92}">
    <text>Maquina+cabezal+arbol</text>
  </threadedComment>
  <threadedComment ref="C10" dT="2022-11-07T18:21:27.44" personId="{55EFE40D-C0AD-4E45-8808-E353C90950C7}" id="{373E4D15-1C3C-4B79-805C-50280BB920E7}">
    <text>Longitud tractiva</text>
  </threadedComment>
  <threadedComment ref="C14" dT="2022-11-07T18:56:18.20" personId="{55EFE40D-C0AD-4E45-8808-E353C90950C7}" id="{F075EAD4-CFC6-4376-BA35-819650C76E3B}">
    <text xml:space="preserve">Superficie tractiva de la rueda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4" dT="2022-11-07T18:56:44.80" personId="{55EFE40D-C0AD-4E45-8808-E353C90950C7}" id="{6F0BDF81-2CE8-4209-83C9-F07DA5DFADA3}">
    <text>Maquina+cabezal+árbol de 1500kg</text>
  </threadedComment>
  <threadedComment ref="F4" dT="2022-11-07T19:04:53.71" personId="{55EFE40D-C0AD-4E45-8808-E353C90950C7}" id="{ED90BEBB-335F-4AFC-9184-7D8B99F5366D}">
    <text>Máquina con cabezal+árbol</text>
  </threadedComment>
  <threadedComment ref="G4" dT="2022-11-07T19:16:05.91" personId="{55EFE40D-C0AD-4E45-8808-E353C90950C7}" id="{FD35E225-1A9F-4295-B4D7-2DDE9546FD79}">
    <text>Maquina+cabezal+arbol</text>
  </threadedComment>
  <threadedComment ref="C10" dT="2022-11-07T18:21:27.44" personId="{55EFE40D-C0AD-4E45-8808-E353C90950C7}" id="{7B777BB9-09AE-4459-8B37-89F09A4B3975}">
    <text>Longitud tractiva</text>
  </threadedComment>
  <threadedComment ref="C14" dT="2022-11-07T18:56:18.20" personId="{55EFE40D-C0AD-4E45-8808-E353C90950C7}" id="{AE499D80-AAC2-454C-816C-EA46C9EF4723}">
    <text xml:space="preserve">Superficie tractiva de la rueda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87E9-8869-4478-8934-DAA9A2B78D65}">
  <dimension ref="B2:K31"/>
  <sheetViews>
    <sheetView workbookViewId="0">
      <selection activeCell="C37" sqref="C37"/>
    </sheetView>
  </sheetViews>
  <sheetFormatPr baseColWidth="10" defaultRowHeight="15" x14ac:dyDescent="0.25"/>
  <cols>
    <col min="2" max="2" width="20.28515625" style="4" bestFit="1" customWidth="1"/>
    <col min="3" max="3" width="33" style="5" customWidth="1"/>
    <col min="4" max="4" width="14" customWidth="1"/>
    <col min="5" max="5" width="17.42578125" customWidth="1"/>
    <col min="6" max="6" width="25" customWidth="1"/>
    <col min="7" max="7" width="15.85546875" bestFit="1" customWidth="1"/>
    <col min="11" max="11" width="16.140625" bestFit="1" customWidth="1"/>
  </cols>
  <sheetData>
    <row r="2" spans="2:11" s="4" customFormat="1" x14ac:dyDescent="0.25">
      <c r="C2" s="5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5</v>
      </c>
      <c r="K2" s="4" t="s">
        <v>11</v>
      </c>
    </row>
    <row r="3" spans="2:11" s="9" customFormat="1" ht="30" x14ac:dyDescent="0.25">
      <c r="C3" s="6" t="s">
        <v>8</v>
      </c>
      <c r="D3" s="9" t="s">
        <v>15</v>
      </c>
      <c r="E3" s="9" t="s">
        <v>20</v>
      </c>
      <c r="F3" s="9" t="s">
        <v>23</v>
      </c>
      <c r="G3" s="9" t="s">
        <v>25</v>
      </c>
      <c r="H3" s="9" t="s">
        <v>27</v>
      </c>
      <c r="I3" s="9" t="s">
        <v>28</v>
      </c>
    </row>
    <row r="4" spans="2:11" x14ac:dyDescent="0.25">
      <c r="C4" s="5" t="s">
        <v>6</v>
      </c>
      <c r="D4">
        <f>13260+2690+1500</f>
        <v>17450</v>
      </c>
      <c r="E4">
        <f>23700+20000</f>
        <v>43700</v>
      </c>
      <c r="F4">
        <f>24450+500</f>
        <v>24950</v>
      </c>
      <c r="G4">
        <f>30845+2878+2500</f>
        <v>36223</v>
      </c>
      <c r="H4">
        <f>19713+3000</f>
        <v>22713</v>
      </c>
      <c r="I4">
        <f>25130+5000</f>
        <v>30130</v>
      </c>
    </row>
    <row r="5" spans="2:11" s="8" customFormat="1" ht="75" x14ac:dyDescent="0.25">
      <c r="B5" s="6"/>
      <c r="C5" s="6" t="s">
        <v>7</v>
      </c>
      <c r="D5" s="8" t="s">
        <v>16</v>
      </c>
      <c r="E5" s="2" t="s">
        <v>21</v>
      </c>
      <c r="F5" s="8" t="s">
        <v>24</v>
      </c>
      <c r="G5" s="8" t="s">
        <v>26</v>
      </c>
      <c r="H5" s="8" t="s">
        <v>16</v>
      </c>
      <c r="I5" s="8" t="s">
        <v>29</v>
      </c>
    </row>
    <row r="6" spans="2:11" x14ac:dyDescent="0.25">
      <c r="C6" s="5" t="s">
        <v>30</v>
      </c>
      <c r="D6" s="1">
        <f>30.5*2.54/100</f>
        <v>0.77469999999999994</v>
      </c>
      <c r="E6">
        <v>0.8</v>
      </c>
      <c r="F6">
        <v>0.71</v>
      </c>
      <c r="G6">
        <v>0.61</v>
      </c>
      <c r="H6" s="1">
        <f>30.5*2.54/100</f>
        <v>0.77469999999999994</v>
      </c>
      <c r="I6" s="1">
        <f>35.5*2.54/100</f>
        <v>0.90170000000000006</v>
      </c>
    </row>
    <row r="7" spans="2:11" x14ac:dyDescent="0.25">
      <c r="C7" s="5" t="s">
        <v>31</v>
      </c>
      <c r="D7" s="1"/>
      <c r="H7" s="1"/>
      <c r="I7" s="1">
        <v>0.78</v>
      </c>
    </row>
    <row r="8" spans="2:11" x14ac:dyDescent="0.25">
      <c r="C8" s="5" t="s">
        <v>32</v>
      </c>
      <c r="D8">
        <v>1.84</v>
      </c>
      <c r="E8" s="1">
        <v>1.339</v>
      </c>
      <c r="F8" s="1">
        <v>1.345</v>
      </c>
      <c r="H8">
        <v>2</v>
      </c>
      <c r="I8">
        <v>2</v>
      </c>
    </row>
    <row r="9" spans="2:11" x14ac:dyDescent="0.25">
      <c r="C9" s="5" t="s">
        <v>33</v>
      </c>
      <c r="E9" s="1"/>
      <c r="F9" s="1"/>
      <c r="I9">
        <v>1.55</v>
      </c>
    </row>
    <row r="10" spans="2:11" x14ac:dyDescent="0.25">
      <c r="B10" s="12" t="s">
        <v>37</v>
      </c>
      <c r="C10" s="5" t="s">
        <v>9</v>
      </c>
      <c r="D10" s="1">
        <f>+SQRT(D8*D12-(D12^2/4))</f>
        <v>0.93759146753796785</v>
      </c>
      <c r="E10" s="1">
        <f>+SQRT(E8*E12-(E12^2/4))</f>
        <v>0.6466112621776704</v>
      </c>
      <c r="F10" s="1">
        <f>+SQRT(F8*F12-(F12^2/4))</f>
        <v>0.65087414249991526</v>
      </c>
      <c r="G10">
        <v>4</v>
      </c>
      <c r="H10" s="1">
        <f>+SQRT(H8*H12-(H12^2/4))</f>
        <v>1.0483843569989013</v>
      </c>
      <c r="I10" s="1">
        <f>+SQRT(I8*I12-(I12^2/4))</f>
        <v>1.0483843569989013</v>
      </c>
      <c r="J10" s="1"/>
    </row>
    <row r="11" spans="2:11" x14ac:dyDescent="0.25">
      <c r="B11" s="12"/>
      <c r="C11" s="5" t="s">
        <v>10</v>
      </c>
      <c r="I11" s="1">
        <f>+SQRT(I9*I13-(I13^2/4))</f>
        <v>0.77302970471709564</v>
      </c>
    </row>
    <row r="12" spans="2:11" x14ac:dyDescent="0.25">
      <c r="C12" s="5" t="s">
        <v>17</v>
      </c>
      <c r="D12" s="1">
        <f>+(D8-(32*0.0254))/2</f>
        <v>0.51360000000000006</v>
      </c>
      <c r="E12" s="1">
        <f>+(E8-(26.5*0.0254))/2</f>
        <v>0.33295000000000002</v>
      </c>
      <c r="F12" s="1">
        <f>+(F8-(26.5*0.0254))/2</f>
        <v>0.33595000000000003</v>
      </c>
      <c r="H12" s="1">
        <f>+(H8-(32*0.0254))/2</f>
        <v>0.59360000000000002</v>
      </c>
      <c r="I12" s="1">
        <f>+(I8-(32*0.0254))/2</f>
        <v>0.59360000000000002</v>
      </c>
    </row>
    <row r="13" spans="2:11" x14ac:dyDescent="0.25">
      <c r="C13" s="5" t="s">
        <v>18</v>
      </c>
      <c r="I13" s="1">
        <f>+(I9-(28.5*0.0254))/2</f>
        <v>0.41305000000000003</v>
      </c>
    </row>
    <row r="14" spans="2:11" x14ac:dyDescent="0.25">
      <c r="C14" s="5" t="s">
        <v>12</v>
      </c>
      <c r="D14" s="1">
        <f t="shared" ref="D14:I14" si="0">+D10*D6</f>
        <v>0.72635210990166366</v>
      </c>
      <c r="E14" s="1">
        <f t="shared" si="0"/>
        <v>0.51728900974213632</v>
      </c>
      <c r="F14" s="1">
        <f t="shared" si="0"/>
        <v>0.46212064117493984</v>
      </c>
      <c r="G14" s="1">
        <f t="shared" si="0"/>
        <v>2.44</v>
      </c>
      <c r="H14" s="1">
        <f t="shared" si="0"/>
        <v>0.81218336136704883</v>
      </c>
      <c r="I14" s="1">
        <f t="shared" si="0"/>
        <v>0.94532817470590935</v>
      </c>
    </row>
    <row r="15" spans="2:11" x14ac:dyDescent="0.25">
      <c r="C15" s="5" t="s">
        <v>13</v>
      </c>
      <c r="I15" s="1">
        <f>+I11*I7</f>
        <v>0.60296316967933461</v>
      </c>
    </row>
    <row r="16" spans="2:11" x14ac:dyDescent="0.25">
      <c r="C16" s="5" t="s">
        <v>34</v>
      </c>
      <c r="D16">
        <v>4</v>
      </c>
      <c r="E16">
        <v>8</v>
      </c>
      <c r="F16">
        <v>8</v>
      </c>
      <c r="G16">
        <v>2</v>
      </c>
      <c r="H16">
        <v>4</v>
      </c>
      <c r="I16">
        <v>2</v>
      </c>
      <c r="K16" t="s">
        <v>40</v>
      </c>
    </row>
    <row r="17" spans="2:11" x14ac:dyDescent="0.25">
      <c r="C17" s="5" t="s">
        <v>35</v>
      </c>
      <c r="I17">
        <v>4</v>
      </c>
      <c r="K17" t="s">
        <v>42</v>
      </c>
    </row>
    <row r="18" spans="2:11" ht="15.75" thickBot="1" x14ac:dyDescent="0.3">
      <c r="C18" s="5" t="s">
        <v>19</v>
      </c>
      <c r="D18" s="1">
        <f>+D14*D16</f>
        <v>2.9054084396066546</v>
      </c>
      <c r="E18" s="1">
        <f>+E14*E16</f>
        <v>4.1383120779370905</v>
      </c>
      <c r="F18" s="1">
        <f>+F14*F16</f>
        <v>3.6969651293995187</v>
      </c>
      <c r="G18" s="1">
        <f>+G14*G16</f>
        <v>4.88</v>
      </c>
      <c r="H18" s="1">
        <f>+H14*H16</f>
        <v>3.2487334454681953</v>
      </c>
      <c r="I18" s="1">
        <f>+I14*I16+I15*I17</f>
        <v>4.3025090281291574</v>
      </c>
    </row>
    <row r="19" spans="2:11" s="4" customFormat="1" x14ac:dyDescent="0.25">
      <c r="C19" s="14" t="s">
        <v>22</v>
      </c>
      <c r="D19" s="15"/>
      <c r="E19" s="16"/>
      <c r="F19" s="16"/>
      <c r="G19" s="16"/>
      <c r="H19" s="16"/>
      <c r="I19" s="17"/>
    </row>
    <row r="20" spans="2:11" ht="15.75" thickBot="1" x14ac:dyDescent="0.3">
      <c r="C20" s="18" t="s">
        <v>38</v>
      </c>
      <c r="D20" s="22"/>
      <c r="E20" s="22"/>
      <c r="F20" s="22"/>
      <c r="G20" s="22"/>
      <c r="H20" s="22"/>
      <c r="I20" s="23"/>
    </row>
    <row r="21" spans="2:11" x14ac:dyDescent="0.25">
      <c r="D21" s="1"/>
      <c r="E21" s="1"/>
      <c r="F21" s="1"/>
      <c r="G21" s="1"/>
      <c r="H21" s="1"/>
      <c r="I21" s="1"/>
    </row>
    <row r="22" spans="2:11" s="3" customFormat="1" x14ac:dyDescent="0.25">
      <c r="B22" s="24" t="s">
        <v>45</v>
      </c>
      <c r="C22" s="7" t="s">
        <v>36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</row>
    <row r="23" spans="2:11" s="3" customFormat="1" x14ac:dyDescent="0.25">
      <c r="B23" s="24"/>
      <c r="C23" s="7" t="s">
        <v>14</v>
      </c>
      <c r="D23" s="3">
        <v>0.25</v>
      </c>
      <c r="E23" s="3">
        <v>0.25</v>
      </c>
      <c r="F23" s="3">
        <v>0.25</v>
      </c>
      <c r="G23" s="3">
        <v>0.25</v>
      </c>
      <c r="H23" s="3">
        <v>0.25</v>
      </c>
      <c r="I23" s="3">
        <v>0.25</v>
      </c>
    </row>
    <row r="24" spans="2:11" s="21" customFormat="1" ht="15.75" thickBot="1" x14ac:dyDescent="0.3">
      <c r="B24" s="24"/>
      <c r="C24" s="19" t="s">
        <v>43</v>
      </c>
      <c r="D24" s="20"/>
      <c r="E24" s="20"/>
      <c r="F24" s="20"/>
      <c r="G24" s="20"/>
      <c r="H24" s="20"/>
      <c r="I24" s="20"/>
    </row>
    <row r="25" spans="2:11" ht="15.75" thickBot="1" x14ac:dyDescent="0.3">
      <c r="B25" s="24"/>
      <c r="C25" s="25" t="s">
        <v>44</v>
      </c>
      <c r="D25" s="26"/>
      <c r="E25" s="26"/>
      <c r="F25" s="26"/>
      <c r="G25" s="26"/>
      <c r="H25" s="26"/>
      <c r="I25" s="27"/>
    </row>
    <row r="26" spans="2:11" x14ac:dyDescent="0.25">
      <c r="B26" s="11" t="s">
        <v>39</v>
      </c>
      <c r="C26" s="5" t="s">
        <v>53</v>
      </c>
      <c r="D26" s="13"/>
      <c r="E26" s="13"/>
      <c r="F26" s="13"/>
      <c r="G26" s="13"/>
      <c r="H26" s="13"/>
      <c r="I26" s="13"/>
      <c r="J26" t="s">
        <v>46</v>
      </c>
    </row>
    <row r="27" spans="2:11" x14ac:dyDescent="0.25">
      <c r="B27" s="11"/>
      <c r="C27" s="5" t="s">
        <v>41</v>
      </c>
      <c r="D27" s="13"/>
      <c r="E27" s="13"/>
      <c r="F27" s="13"/>
      <c r="G27" s="13"/>
      <c r="H27" s="13"/>
      <c r="I27" s="13"/>
      <c r="J27" t="s">
        <v>48</v>
      </c>
    </row>
    <row r="28" spans="2:11" ht="15.75" thickBot="1" x14ac:dyDescent="0.3">
      <c r="B28" s="11"/>
      <c r="C28" s="5" t="s">
        <v>52</v>
      </c>
    </row>
    <row r="29" spans="2:11" ht="15.75" thickBot="1" x14ac:dyDescent="0.3">
      <c r="B29" s="11"/>
      <c r="C29" s="25" t="s">
        <v>49</v>
      </c>
      <c r="D29" s="26"/>
      <c r="E29" s="26"/>
      <c r="F29" s="26"/>
      <c r="G29" s="26"/>
      <c r="H29" s="26"/>
      <c r="I29" s="27"/>
    </row>
    <row r="30" spans="2:11" s="3" customFormat="1" ht="30" x14ac:dyDescent="0.25">
      <c r="B30" s="10" t="s">
        <v>47</v>
      </c>
      <c r="C30" s="28" t="s">
        <v>51</v>
      </c>
      <c r="D30" s="3">
        <v>123</v>
      </c>
      <c r="E30" s="3">
        <v>123</v>
      </c>
      <c r="F30" s="3">
        <v>123</v>
      </c>
      <c r="G30" s="3">
        <v>123</v>
      </c>
      <c r="H30" s="3">
        <v>123</v>
      </c>
      <c r="I30" s="3">
        <v>123</v>
      </c>
    </row>
    <row r="31" spans="2:11" s="3" customFormat="1" x14ac:dyDescent="0.25">
      <c r="B31" s="10"/>
      <c r="C31" s="7" t="s">
        <v>50</v>
      </c>
      <c r="D31" s="3">
        <v>0.15</v>
      </c>
      <c r="E31" s="3">
        <v>0.15</v>
      </c>
      <c r="F31" s="3">
        <v>0.15</v>
      </c>
      <c r="G31" s="3">
        <v>0.15</v>
      </c>
      <c r="H31" s="3">
        <v>0.15</v>
      </c>
      <c r="I31" s="3">
        <v>0.15</v>
      </c>
    </row>
  </sheetData>
  <mergeCells count="3">
    <mergeCell ref="B10:B11"/>
    <mergeCell ref="B22:B25"/>
    <mergeCell ref="B26:B2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7980-6674-4016-8879-4AA384881515}">
  <dimension ref="A1"/>
  <sheetViews>
    <sheetView tabSelected="1"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F79B-F2D7-4313-9E7D-F3798F0B8FCD}">
  <dimension ref="B2:K31"/>
  <sheetViews>
    <sheetView topLeftCell="B1" zoomScale="115" zoomScaleNormal="115" workbookViewId="0">
      <selection activeCell="K5" sqref="K5"/>
    </sheetView>
  </sheetViews>
  <sheetFormatPr baseColWidth="10" defaultRowHeight="15" x14ac:dyDescent="0.25"/>
  <cols>
    <col min="2" max="2" width="20.28515625" style="4" bestFit="1" customWidth="1"/>
    <col min="3" max="3" width="33" style="5" customWidth="1"/>
    <col min="4" max="4" width="14" customWidth="1"/>
    <col min="5" max="5" width="17.42578125" customWidth="1"/>
    <col min="6" max="6" width="25" customWidth="1"/>
    <col min="7" max="7" width="15.85546875" bestFit="1" customWidth="1"/>
    <col min="11" max="11" width="16.140625" bestFit="1" customWidth="1"/>
  </cols>
  <sheetData>
    <row r="2" spans="2:11" s="4" customFormat="1" x14ac:dyDescent="0.25">
      <c r="C2" s="5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5</v>
      </c>
      <c r="K2" s="4" t="s">
        <v>11</v>
      </c>
    </row>
    <row r="3" spans="2:11" s="9" customFormat="1" ht="30" x14ac:dyDescent="0.25">
      <c r="C3" s="6" t="s">
        <v>8</v>
      </c>
      <c r="D3" s="9" t="s">
        <v>15</v>
      </c>
      <c r="E3" s="9" t="s">
        <v>20</v>
      </c>
      <c r="F3" s="9" t="s">
        <v>23</v>
      </c>
      <c r="G3" s="9" t="s">
        <v>25</v>
      </c>
      <c r="H3" s="9" t="s">
        <v>27</v>
      </c>
      <c r="I3" s="9" t="s">
        <v>28</v>
      </c>
    </row>
    <row r="4" spans="2:11" x14ac:dyDescent="0.25">
      <c r="C4" s="5" t="s">
        <v>6</v>
      </c>
      <c r="D4">
        <f>13260+2690+1500</f>
        <v>17450</v>
      </c>
      <c r="E4">
        <f>23700+20000</f>
        <v>43700</v>
      </c>
      <c r="F4">
        <f>24450+500</f>
        <v>24950</v>
      </c>
      <c r="G4">
        <f>30845+2878+2500</f>
        <v>36223</v>
      </c>
      <c r="H4">
        <f>19713+3000</f>
        <v>22713</v>
      </c>
      <c r="I4">
        <f>25130+6600</f>
        <v>31730</v>
      </c>
    </row>
    <row r="5" spans="2:11" s="8" customFormat="1" ht="75" x14ac:dyDescent="0.25">
      <c r="B5" s="6"/>
      <c r="C5" s="6" t="s">
        <v>7</v>
      </c>
      <c r="D5" s="8" t="s">
        <v>16</v>
      </c>
      <c r="E5" s="2" t="s">
        <v>21</v>
      </c>
      <c r="F5" s="8" t="s">
        <v>24</v>
      </c>
      <c r="G5" s="8" t="s">
        <v>26</v>
      </c>
      <c r="H5" s="8" t="s">
        <v>16</v>
      </c>
      <c r="I5" s="8" t="s">
        <v>29</v>
      </c>
    </row>
    <row r="6" spans="2:11" x14ac:dyDescent="0.25">
      <c r="C6" s="5" t="s">
        <v>30</v>
      </c>
      <c r="D6" s="1">
        <f>30.5*2.54/100</f>
        <v>0.77469999999999994</v>
      </c>
      <c r="E6">
        <v>0.8</v>
      </c>
      <c r="F6">
        <v>0.71</v>
      </c>
      <c r="G6">
        <v>0.61</v>
      </c>
      <c r="H6" s="1">
        <f>30.5*2.54/100</f>
        <v>0.77469999999999994</v>
      </c>
      <c r="I6" s="1">
        <f>35.5*2.54/100</f>
        <v>0.90170000000000006</v>
      </c>
    </row>
    <row r="7" spans="2:11" x14ac:dyDescent="0.25">
      <c r="C7" s="5" t="s">
        <v>31</v>
      </c>
      <c r="D7" s="1"/>
      <c r="H7" s="1"/>
      <c r="I7" s="1">
        <v>0.78</v>
      </c>
    </row>
    <row r="8" spans="2:11" x14ac:dyDescent="0.25">
      <c r="C8" s="5" t="s">
        <v>32</v>
      </c>
      <c r="D8">
        <v>1.84</v>
      </c>
      <c r="E8" s="1">
        <v>1.339</v>
      </c>
      <c r="F8" s="1">
        <v>1.345</v>
      </c>
      <c r="H8">
        <v>2</v>
      </c>
      <c r="I8">
        <v>2</v>
      </c>
    </row>
    <row r="9" spans="2:11" x14ac:dyDescent="0.25">
      <c r="C9" s="5" t="s">
        <v>33</v>
      </c>
      <c r="E9" s="1"/>
      <c r="F9" s="1"/>
      <c r="I9">
        <v>1.55</v>
      </c>
    </row>
    <row r="10" spans="2:11" x14ac:dyDescent="0.25">
      <c r="B10" s="12" t="s">
        <v>37</v>
      </c>
      <c r="C10" s="5" t="s">
        <v>9</v>
      </c>
      <c r="D10" s="1">
        <f>+SQRT(D8*D12-(D12^2/4))</f>
        <v>0.93759146753796785</v>
      </c>
      <c r="E10" s="1">
        <f>+SQRT(E8*E12-(E12^2/4))</f>
        <v>0.6466112621776704</v>
      </c>
      <c r="F10" s="1">
        <f>+SQRT(F8*F12-(F12^2/4))</f>
        <v>0.65087414249991526</v>
      </c>
      <c r="G10">
        <v>4</v>
      </c>
      <c r="H10" s="1">
        <f>+SQRT(H8*H12-(H12^2/4))</f>
        <v>1.0483843569989013</v>
      </c>
      <c r="I10" s="1">
        <f>+SQRT(I8*I12-(I12^2/4))</f>
        <v>1.0483843569989013</v>
      </c>
      <c r="J10" s="1"/>
    </row>
    <row r="11" spans="2:11" x14ac:dyDescent="0.25">
      <c r="B11" s="12"/>
      <c r="C11" s="5" t="s">
        <v>10</v>
      </c>
      <c r="I11" s="1">
        <f>+SQRT(I9*I13-(I13^2/4))</f>
        <v>0.77302970471709564</v>
      </c>
    </row>
    <row r="12" spans="2:11" x14ac:dyDescent="0.25">
      <c r="C12" s="5" t="s">
        <v>17</v>
      </c>
      <c r="D12" s="1">
        <f>+(D8-(32*0.0254))/2</f>
        <v>0.51360000000000006</v>
      </c>
      <c r="E12" s="1">
        <f>+(E8-(26.5*0.0254))/2</f>
        <v>0.33295000000000002</v>
      </c>
      <c r="F12" s="1">
        <f>+(F8-(26.5*0.0254))/2</f>
        <v>0.33595000000000003</v>
      </c>
      <c r="H12" s="1">
        <f>+(H8-(32*0.0254))/2</f>
        <v>0.59360000000000002</v>
      </c>
      <c r="I12" s="1">
        <f>+(I8-(32*0.0254))/2</f>
        <v>0.59360000000000002</v>
      </c>
    </row>
    <row r="13" spans="2:11" x14ac:dyDescent="0.25">
      <c r="C13" s="5" t="s">
        <v>18</v>
      </c>
      <c r="I13" s="1">
        <f>+(I9-(28.5*0.0254))/2</f>
        <v>0.41305000000000003</v>
      </c>
    </row>
    <row r="14" spans="2:11" x14ac:dyDescent="0.25">
      <c r="C14" s="5" t="s">
        <v>12</v>
      </c>
      <c r="D14" s="1">
        <f t="shared" ref="D14:I14" si="0">+D10*D6</f>
        <v>0.72635210990166366</v>
      </c>
      <c r="E14" s="1">
        <f t="shared" si="0"/>
        <v>0.51728900974213632</v>
      </c>
      <c r="F14" s="1">
        <f t="shared" si="0"/>
        <v>0.46212064117493984</v>
      </c>
      <c r="G14" s="1">
        <f t="shared" si="0"/>
        <v>2.44</v>
      </c>
      <c r="H14" s="1">
        <f t="shared" si="0"/>
        <v>0.81218336136704883</v>
      </c>
      <c r="I14" s="1">
        <f t="shared" si="0"/>
        <v>0.94532817470590935</v>
      </c>
    </row>
    <row r="15" spans="2:11" x14ac:dyDescent="0.25">
      <c r="C15" s="5" t="s">
        <v>13</v>
      </c>
      <c r="I15" s="1">
        <f>+I11*I7</f>
        <v>0.60296316967933461</v>
      </c>
    </row>
    <row r="16" spans="2:11" x14ac:dyDescent="0.25">
      <c r="C16" s="5" t="s">
        <v>34</v>
      </c>
      <c r="D16">
        <v>4</v>
      </c>
      <c r="E16">
        <v>8</v>
      </c>
      <c r="F16">
        <v>8</v>
      </c>
      <c r="G16">
        <v>2</v>
      </c>
      <c r="H16">
        <v>4</v>
      </c>
      <c r="I16">
        <v>2</v>
      </c>
      <c r="K16" t="s">
        <v>40</v>
      </c>
    </row>
    <row r="17" spans="2:11" x14ac:dyDescent="0.25">
      <c r="C17" s="5" t="s">
        <v>35</v>
      </c>
      <c r="I17">
        <v>4</v>
      </c>
      <c r="K17" t="s">
        <v>42</v>
      </c>
    </row>
    <row r="18" spans="2:11" ht="15.75" thickBot="1" x14ac:dyDescent="0.3">
      <c r="C18" s="5" t="s">
        <v>19</v>
      </c>
      <c r="D18" s="1">
        <f>+D14*D16</f>
        <v>2.9054084396066546</v>
      </c>
      <c r="E18" s="1">
        <f>+E14*E16</f>
        <v>4.1383120779370905</v>
      </c>
      <c r="F18" s="1">
        <f>+F14*F16</f>
        <v>3.6969651293995187</v>
      </c>
      <c r="G18" s="1">
        <f>+G14*G16</f>
        <v>4.88</v>
      </c>
      <c r="H18" s="1">
        <f>+H14*H16</f>
        <v>3.2487334454681953</v>
      </c>
      <c r="I18" s="1">
        <f>+I14*I16+I15*I17</f>
        <v>4.3025090281291574</v>
      </c>
    </row>
    <row r="19" spans="2:11" s="4" customFormat="1" x14ac:dyDescent="0.25">
      <c r="C19" s="14" t="s">
        <v>22</v>
      </c>
      <c r="D19" s="15">
        <f>+D4/(D18*10000)</f>
        <v>0.60060402393415113</v>
      </c>
      <c r="E19" s="16">
        <f>+E4/(E18*10000)</f>
        <v>1.055986092324483</v>
      </c>
      <c r="F19" s="16">
        <f>+F4/(F18*10000)</f>
        <v>0.67487788298540208</v>
      </c>
      <c r="G19" s="16">
        <f>+G4/(G18*10000)</f>
        <v>0.74227459016393438</v>
      </c>
      <c r="H19" s="16">
        <f>+H4/(H18*10000)</f>
        <v>0.69913399733312642</v>
      </c>
      <c r="I19" s="17">
        <f>+I4/(I18*10000)</f>
        <v>0.737476662862391</v>
      </c>
    </row>
    <row r="20" spans="2:11" ht="15.75" thickBot="1" x14ac:dyDescent="0.3">
      <c r="C20" s="18" t="s">
        <v>38</v>
      </c>
      <c r="D20" s="22">
        <f>+D19*98</f>
        <v>58.859194345546811</v>
      </c>
      <c r="E20" s="22">
        <f t="shared" ref="E20:I20" si="1">+E19*98</f>
        <v>103.48663704779933</v>
      </c>
      <c r="F20" s="22">
        <f t="shared" si="1"/>
        <v>66.138032532569397</v>
      </c>
      <c r="G20" s="22">
        <f t="shared" si="1"/>
        <v>72.742909836065564</v>
      </c>
      <c r="H20" s="22">
        <f t="shared" si="1"/>
        <v>68.515131738646389</v>
      </c>
      <c r="I20" s="23">
        <f t="shared" si="1"/>
        <v>72.272712960514312</v>
      </c>
    </row>
    <row r="21" spans="2:11" x14ac:dyDescent="0.25">
      <c r="D21" s="1"/>
      <c r="E21" s="1"/>
      <c r="F21" s="1"/>
      <c r="G21" s="1"/>
      <c r="H21" s="1"/>
      <c r="I21" s="1"/>
    </row>
    <row r="22" spans="2:11" s="3" customFormat="1" x14ac:dyDescent="0.25">
      <c r="B22" s="24" t="s">
        <v>45</v>
      </c>
      <c r="C22" s="7" t="s">
        <v>36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</row>
    <row r="23" spans="2:11" s="3" customFormat="1" x14ac:dyDescent="0.25">
      <c r="B23" s="24"/>
      <c r="C23" s="7" t="s">
        <v>14</v>
      </c>
      <c r="D23" s="3">
        <v>0.25</v>
      </c>
      <c r="E23" s="3">
        <v>0.25</v>
      </c>
      <c r="F23" s="3">
        <v>0.25</v>
      </c>
      <c r="G23" s="3">
        <v>0.25</v>
      </c>
      <c r="H23" s="3">
        <v>0.25</v>
      </c>
      <c r="I23" s="3">
        <v>0.25</v>
      </c>
    </row>
    <row r="24" spans="2:11" s="21" customFormat="1" ht="15.75" thickBot="1" x14ac:dyDescent="0.3">
      <c r="B24" s="24"/>
      <c r="C24" s="19" t="s">
        <v>43</v>
      </c>
      <c r="D24" s="20">
        <f>+D18*D22+D4/102*D23</f>
        <v>71.823692239203808</v>
      </c>
      <c r="E24" s="20">
        <f t="shared" ref="E24:I24" si="2">+E18*E22+E4/102*E23</f>
        <v>148.49096391662582</v>
      </c>
      <c r="F24" s="20">
        <f t="shared" si="2"/>
        <v>98.121612078308914</v>
      </c>
      <c r="G24" s="20">
        <f t="shared" si="2"/>
        <v>137.58186274509802</v>
      </c>
      <c r="H24" s="20">
        <f t="shared" si="2"/>
        <v>88.156452101740783</v>
      </c>
      <c r="I24" s="20">
        <f t="shared" si="2"/>
        <v>120.79469812442883</v>
      </c>
    </row>
    <row r="25" spans="2:11" ht="15.75" thickBot="1" x14ac:dyDescent="0.3">
      <c r="B25" s="24"/>
      <c r="C25" s="25" t="s">
        <v>44</v>
      </c>
      <c r="D25" s="26">
        <f>+D24/0.0098</f>
        <v>7328.9481876738582</v>
      </c>
      <c r="E25" s="26">
        <f t="shared" ref="E25:I25" si="3">+E24/0.0098</f>
        <v>15152.139175165899</v>
      </c>
      <c r="F25" s="26">
        <f t="shared" si="3"/>
        <v>10012.409395745808</v>
      </c>
      <c r="G25" s="26">
        <f t="shared" si="3"/>
        <v>14038.965586234492</v>
      </c>
      <c r="H25" s="26">
        <f t="shared" si="3"/>
        <v>8995.5563369123247</v>
      </c>
      <c r="I25" s="27">
        <f t="shared" si="3"/>
        <v>12325.989604533555</v>
      </c>
    </row>
    <row r="26" spans="2:11" x14ac:dyDescent="0.25">
      <c r="B26" s="11" t="s">
        <v>39</v>
      </c>
      <c r="C26" s="5" t="s">
        <v>53</v>
      </c>
      <c r="D26" s="13">
        <f>+D4/1000*D30</f>
        <v>2146.35</v>
      </c>
      <c r="E26" s="13">
        <f>+E4/1000*E30</f>
        <v>5375.1</v>
      </c>
      <c r="F26" s="13">
        <f>+F4/1000*F30</f>
        <v>3068.85</v>
      </c>
      <c r="G26" s="13">
        <f>+G4/1000*G30</f>
        <v>4455.4290000000001</v>
      </c>
      <c r="H26" s="13">
        <f>+H4/1000*H30</f>
        <v>2793.6990000000001</v>
      </c>
      <c r="I26" s="13">
        <f>+I4/1000*I30</f>
        <v>3902.79</v>
      </c>
      <c r="J26" t="s">
        <v>46</v>
      </c>
    </row>
    <row r="27" spans="2:11" x14ac:dyDescent="0.25">
      <c r="B27" s="11"/>
      <c r="C27" s="5" t="s">
        <v>41</v>
      </c>
      <c r="D27" s="13">
        <f>+D4*D31</f>
        <v>2617.5</v>
      </c>
      <c r="E27" s="13">
        <f>+E4*E31</f>
        <v>6555</v>
      </c>
      <c r="F27" s="13">
        <f>+F4*F31</f>
        <v>3742.5</v>
      </c>
      <c r="G27" s="13">
        <f>+G4*G31</f>
        <v>5433.45</v>
      </c>
      <c r="H27" s="13">
        <f>+H4*H31</f>
        <v>3406.95</v>
      </c>
      <c r="I27" s="13">
        <f>+I4*I31</f>
        <v>4759.5</v>
      </c>
      <c r="J27" t="s">
        <v>48</v>
      </c>
    </row>
    <row r="28" spans="2:11" ht="15.75" thickBot="1" x14ac:dyDescent="0.3">
      <c r="B28" s="11"/>
      <c r="C28" s="5" t="s">
        <v>52</v>
      </c>
      <c r="D28">
        <v>0</v>
      </c>
      <c r="E28">
        <v>0</v>
      </c>
      <c r="F28">
        <v>0</v>
      </c>
      <c r="G28">
        <v>0</v>
      </c>
      <c r="H28">
        <f>+(6*(540+1000*H31))/3</f>
        <v>1380</v>
      </c>
      <c r="I28">
        <f>+(10*(540+1000*I31))/3</f>
        <v>2300</v>
      </c>
    </row>
    <row r="29" spans="2:11" ht="15.75" thickBot="1" x14ac:dyDescent="0.3">
      <c r="B29" s="11"/>
      <c r="C29" s="25" t="s">
        <v>49</v>
      </c>
      <c r="D29" s="26">
        <f>+SUM(D26:D28)</f>
        <v>4763.8500000000004</v>
      </c>
      <c r="E29" s="26">
        <f t="shared" ref="E29:I29" si="4">+SUM(E26:E28)</f>
        <v>11930.1</v>
      </c>
      <c r="F29" s="26">
        <f t="shared" si="4"/>
        <v>6811.35</v>
      </c>
      <c r="G29" s="26">
        <f t="shared" si="4"/>
        <v>9888.8790000000008</v>
      </c>
      <c r="H29" s="26">
        <f t="shared" si="4"/>
        <v>7580.6489999999994</v>
      </c>
      <c r="I29" s="27">
        <f t="shared" si="4"/>
        <v>10962.29</v>
      </c>
    </row>
    <row r="30" spans="2:11" s="3" customFormat="1" ht="30" x14ac:dyDescent="0.25">
      <c r="B30" s="10" t="s">
        <v>47</v>
      </c>
      <c r="C30" s="28" t="s">
        <v>51</v>
      </c>
      <c r="D30" s="3">
        <v>123</v>
      </c>
      <c r="E30" s="3">
        <v>123</v>
      </c>
      <c r="F30" s="3">
        <v>123</v>
      </c>
      <c r="G30" s="3">
        <v>123</v>
      </c>
      <c r="H30" s="3">
        <v>123</v>
      </c>
      <c r="I30" s="3">
        <v>123</v>
      </c>
    </row>
    <row r="31" spans="2:11" s="3" customFormat="1" x14ac:dyDescent="0.25">
      <c r="B31" s="10"/>
      <c r="C31" s="7" t="s">
        <v>50</v>
      </c>
      <c r="D31" s="3">
        <v>0.15</v>
      </c>
      <c r="E31" s="3">
        <v>0.15</v>
      </c>
      <c r="F31" s="3">
        <v>0.15</v>
      </c>
      <c r="G31" s="3">
        <v>0.15</v>
      </c>
      <c r="H31" s="3">
        <v>0.15</v>
      </c>
      <c r="I31" s="3">
        <v>0.15</v>
      </c>
    </row>
  </sheetData>
  <mergeCells count="3">
    <mergeCell ref="B10:B11"/>
    <mergeCell ref="B22:B25"/>
    <mergeCell ref="B26:B29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 resolver</vt:lpstr>
      <vt:lpstr>Hoja4</vt:lpstr>
      <vt:lpstr>Resuelto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Olivera</dc:creator>
  <cp:lastModifiedBy>Alejandro Olivera</cp:lastModifiedBy>
  <dcterms:created xsi:type="dcterms:W3CDTF">2022-11-07T18:12:51Z</dcterms:created>
  <dcterms:modified xsi:type="dcterms:W3CDTF">2023-05-17T13:00:16Z</dcterms:modified>
</cp:coreProperties>
</file>