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d.docs.live.net/af25d74778f14fd3/AA_Work/CUT 1/Cursos/CF/CF2023Eduper/"/>
    </mc:Choice>
  </mc:AlternateContent>
  <xr:revisionPtr revIDLastSave="184" documentId="8_{517BFFF1-9D62-4D0D-85E5-8A5008849E32}" xr6:coauthVersionLast="47" xr6:coauthVersionMax="47" xr10:uidLastSave="{F2601A9A-D6F3-4AE9-AF81-A7C18EC22984}"/>
  <bookViews>
    <workbookView xWindow="-120" yWindow="-120" windowWidth="20730" windowHeight="11040" tabRatio="618" activeTab="6" xr2:uid="{00000000-000D-0000-FFFF-FFFF00000000}"/>
  </bookViews>
  <sheets>
    <sheet name="Ejercicio 1" sheetId="6" r:id="rId1"/>
    <sheet name="Hoja1" sheetId="9" state="hidden" r:id="rId2"/>
    <sheet name="Hoja2" sheetId="10" state="hidden" r:id="rId3"/>
    <sheet name="Ejercicio 2" sheetId="13" r:id="rId4"/>
    <sheet name="Ejercicio_estudio de tiempo 3" sheetId="14" r:id="rId5"/>
    <sheet name="Ejercicio 4" sheetId="15" r:id="rId6"/>
    <sheet name="Ejemplo tarea" sheetId="17" r:id="rId7"/>
    <sheet name="Tarea" sheetId="16" r:id="rId8"/>
  </sheets>
  <definedNames>
    <definedName name="_xlnm._FilterDatabase" localSheetId="3" hidden="1">'Ejercicio 2'!$B$14:$L$40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3" l="1"/>
  <c r="M40" i="13"/>
  <c r="N38" i="13"/>
  <c r="N39" i="13"/>
  <c r="N29" i="13"/>
  <c r="N30" i="13"/>
  <c r="N31" i="13"/>
  <c r="N32" i="13"/>
  <c r="N33" i="13"/>
  <c r="N34" i="13"/>
  <c r="N35" i="13"/>
  <c r="N36" i="13"/>
  <c r="N37" i="13"/>
  <c r="N28" i="13"/>
  <c r="N23" i="13"/>
  <c r="N2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M16" i="13"/>
  <c r="N16" i="13" s="1"/>
  <c r="M17" i="13"/>
  <c r="N17" i="13" s="1"/>
  <c r="M18" i="13"/>
  <c r="N18" i="13" s="1"/>
  <c r="M19" i="13"/>
  <c r="N19" i="13" s="1"/>
  <c r="M20" i="13"/>
  <c r="N20" i="13" s="1"/>
  <c r="M21" i="13"/>
  <c r="N21" i="13" s="1"/>
  <c r="M22" i="13"/>
  <c r="N22" i="13" s="1"/>
  <c r="M23" i="13"/>
  <c r="M24" i="13"/>
  <c r="N24" i="13" s="1"/>
  <c r="M25" i="13"/>
  <c r="M26" i="13"/>
  <c r="N26" i="13" s="1"/>
  <c r="M27" i="13"/>
  <c r="N27" i="13" s="1"/>
  <c r="M28" i="13"/>
  <c r="M29" i="13"/>
  <c r="M30" i="13"/>
  <c r="M31" i="13"/>
  <c r="M32" i="13"/>
  <c r="M33" i="13"/>
  <c r="M34" i="13"/>
  <c r="M35" i="13"/>
  <c r="M36" i="13"/>
  <c r="M37" i="13"/>
  <c r="M38" i="13"/>
  <c r="M39" i="13"/>
  <c r="M15" i="13"/>
  <c r="N15" i="13" s="1"/>
  <c r="L15" i="13"/>
  <c r="D25" i="17"/>
  <c r="D28" i="17"/>
  <c r="D18" i="17"/>
  <c r="D31" i="17" s="1"/>
  <c r="L40" i="13" l="1"/>
  <c r="D20" i="17"/>
  <c r="D22" i="17" s="1"/>
  <c r="D32" i="17"/>
  <c r="D33" i="17"/>
  <c r="D34" i="17" l="1"/>
  <c r="K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</calcChain>
</file>

<file path=xl/sharedStrings.xml><?xml version="1.0" encoding="utf-8"?>
<sst xmlns="http://schemas.openxmlformats.org/spreadsheetml/2006/main" count="198" uniqueCount="137">
  <si>
    <t>%</t>
  </si>
  <si>
    <t>Valores</t>
  </si>
  <si>
    <t>dias</t>
  </si>
  <si>
    <t>h/dia</t>
  </si>
  <si>
    <t>m³/h</t>
  </si>
  <si>
    <t>Dias del mes</t>
  </si>
  <si>
    <t>Dias perdidos (lluvia y otros)</t>
  </si>
  <si>
    <t>Trabajo diario</t>
  </si>
  <si>
    <t>2 turnos de 10h, 1h para alimentacion por turno no computada como tiempo de trabajo</t>
  </si>
  <si>
    <t>Mas información</t>
  </si>
  <si>
    <t>Entre turnos transcurren 2 horas para tareas de mantenimiento</t>
  </si>
  <si>
    <t>h</t>
  </si>
  <si>
    <t>Unidad</t>
  </si>
  <si>
    <t>Distancia media de extraccion</t>
  </si>
  <si>
    <t>Capacidad de carga</t>
  </si>
  <si>
    <t>Productividad PMH05</t>
  </si>
  <si>
    <t>min</t>
  </si>
  <si>
    <t>Mantenimiento preventivo, correctivo, lavado, reparaciones</t>
  </si>
  <si>
    <t>Comentarios</t>
  </si>
  <si>
    <t>Productividad AMH</t>
  </si>
  <si>
    <t>Ejemplo forwarder Elephant mes de Agosto 2018</t>
  </si>
  <si>
    <t>Datos</t>
  </si>
  <si>
    <t>Operación</t>
  </si>
  <si>
    <t>Largo de troza (m)</t>
  </si>
  <si>
    <t>Altura pila (m)</t>
  </si>
  <si>
    <t>Factor de apilamiento E. dunnii</t>
  </si>
  <si>
    <t>Factor de apilamiento E. bicostata y globulus</t>
  </si>
  <si>
    <t>Factor de apilamiento E. maidenii</t>
  </si>
  <si>
    <t>ESPECIE</t>
  </si>
  <si>
    <t>AÑO PLANTACION</t>
  </si>
  <si>
    <t>DAP med (cm)</t>
  </si>
  <si>
    <t>Ht med. (m)</t>
  </si>
  <si>
    <t>Vol Tot. Med*</t>
  </si>
  <si>
    <t>Eucalyptus maidenii</t>
  </si>
  <si>
    <t>Eucalyptus dunnii</t>
  </si>
  <si>
    <t>Eucalyptus bicostata</t>
  </si>
  <si>
    <t>Eucalyptus globulus</t>
  </si>
  <si>
    <t>Productividad harvester</t>
  </si>
  <si>
    <t>m</t>
  </si>
  <si>
    <t>EO (%) E. dunnii</t>
  </si>
  <si>
    <t>EO (%) E. globulus y E. bicostata</t>
  </si>
  <si>
    <t>EO (%) E. maidenii</t>
  </si>
  <si>
    <t>Trabajo 7 dias de la semana</t>
  </si>
  <si>
    <t>Disponibilidad mecánica</t>
  </si>
  <si>
    <t>Eficiencia operativa</t>
  </si>
  <si>
    <t>En tiempo efectivo</t>
  </si>
  <si>
    <t>En tiempo programado</t>
  </si>
  <si>
    <t>Calcule los siguientes Indicadores</t>
  </si>
  <si>
    <t>Tala rasa pulpa</t>
  </si>
  <si>
    <t>Uso de modelo de productividad de forwarder</t>
  </si>
  <si>
    <t>Uso de modelo de productividad de feller</t>
  </si>
  <si>
    <t>Traslado</t>
  </si>
  <si>
    <t>Componentes de ciclo (sugeridos)</t>
  </si>
  <si>
    <t>Identificar ciclos, subdividirlo, cronometrarlo y registrarlo.</t>
  </si>
  <si>
    <t>Paradas/otros</t>
  </si>
  <si>
    <t>Movimiento entre árboles</t>
  </si>
  <si>
    <t xml:space="preserve">Manejo de residuos </t>
  </si>
  <si>
    <t>Procesamiento y trozado</t>
  </si>
  <si>
    <t>Posicionamiento y apeo</t>
  </si>
  <si>
    <t>Links a videos</t>
  </si>
  <si>
    <t>https://drive.google.com/file/d/15cAQ7RIVlK7giCUhCXfoo8FroiRUgW4g/view</t>
  </si>
  <si>
    <t>https://drive.google.com/file/d/1DBDJ5pZV1iuiffv40NJwPk6Lyk2Uk-39/view</t>
  </si>
  <si>
    <t>https://drive.google.com/file/d/1M8g5B8ZEbT1iOHgw7jf54iam6LMYOoPz/view</t>
  </si>
  <si>
    <t>https://drive.google.com/file/d/1UJY9jogEccccn23GaqRw8ao310B6qwB8/view</t>
  </si>
  <si>
    <t>https://drive.google.com/file/d/1mJ-nHKM6yjTSgrhbuta4nKImCbACqRa4/view</t>
  </si>
  <si>
    <t>Evaluación de productividad y estudio de tiempo a partir de videos</t>
  </si>
  <si>
    <t>Duracion media de ciclo en tiempo efectivo</t>
  </si>
  <si>
    <t>Paradas por R&amp;M mayores a 5 minutos</t>
  </si>
  <si>
    <t>Paradas no R&amp;M mayores a 5 minutos</t>
  </si>
  <si>
    <t>Densidad de la madera</t>
  </si>
  <si>
    <t>ton/m3</t>
  </si>
  <si>
    <t>toneladas</t>
  </si>
  <si>
    <t>1-</t>
  </si>
  <si>
    <t>2-</t>
  </si>
  <si>
    <t>3-</t>
  </si>
  <si>
    <t>4-</t>
  </si>
  <si>
    <t>5-</t>
  </si>
  <si>
    <t>Motosierra apeando árboles de pino en método FT</t>
  </si>
  <si>
    <t>Elementos</t>
  </si>
  <si>
    <t>Forwarder sacando eucalipto para pulpa en método CTL</t>
  </si>
  <si>
    <t>Tractor con zorra forestal sacando pino en sistema Feller, motosierra, tractor con zorra forestal</t>
  </si>
  <si>
    <t>Skidder de 6 ruedas sacando árboles de E. grandis en grupos de 20 árboles en Sistema FT (clásico)</t>
  </si>
  <si>
    <t>Feller buncher con cabezal de sierra de cadena apeando eucaliptos de volumen promedio 2,6 m3/árbol</t>
  </si>
  <si>
    <t>Harvester de orugas procesando pino a borde de camino en sistema FT clásico.</t>
  </si>
  <si>
    <t>Harvester de orugas procesando E. grandis a a borde de camino en sistema Feller - procesador - forwarder</t>
  </si>
  <si>
    <t>Motosierra procesando pino en método TL, sistema Motosierra - Skidder - motosierra - cargadora</t>
  </si>
  <si>
    <t>Forwarder sacando eucalipto para uso sólido en método CTL, linea caliente</t>
  </si>
  <si>
    <t>Triciclo bell con cabezal de sierra de cadena, haciendo raleo a desecho en plantación de pino.</t>
  </si>
  <si>
    <t>Feller buncher con cabezal de disco y bolsón acumulador, apeando eucaliptos para pulpa</t>
  </si>
  <si>
    <t>Feller de de neumaticos con cabezal de disco apeando pino de volumen promedio 1,5 m3/arbol en método CTL - sistema Feller - procesador - forwarder</t>
  </si>
  <si>
    <t>Ciclo de trabajo</t>
  </si>
  <si>
    <t>Video referencia</t>
  </si>
  <si>
    <t>Husqvarna 572XP Chain saw TOP FELLING!!!THE BEST CHAINSAW!!! - YouTube</t>
  </si>
  <si>
    <t>Chainsaw stihl MS 462 tree felling - YouTube</t>
  </si>
  <si>
    <t>Skidder sacando fustes en grupos de 4 a 6 de pino en método FT</t>
  </si>
  <si>
    <t>748H skidding plantation pine drone footage awesome - YouTube</t>
  </si>
  <si>
    <t>Tigercat cut-to-length harvesting system in eucalyptus - YouTube</t>
  </si>
  <si>
    <t>Ponsse Elephant King 8W forwarding Eucalypt (HD) - YouTube</t>
  </si>
  <si>
    <t>Tigercat full-tree eucalyptus system - YouTube</t>
  </si>
  <si>
    <t>Maquina marca modelo</t>
  </si>
  <si>
    <t>Horas de uso</t>
  </si>
  <si>
    <t>Cabezal marca modelo</t>
  </si>
  <si>
    <t>Horas de uso cabezal</t>
  </si>
  <si>
    <t>Tiempo programado</t>
  </si>
  <si>
    <t>Paradas por R&amp;M</t>
  </si>
  <si>
    <t>Tiempo maquina disponible</t>
  </si>
  <si>
    <t>Paradas no R&amp;M</t>
  </si>
  <si>
    <t>Tiempo efectivo de trabajo</t>
  </si>
  <si>
    <t>m³</t>
  </si>
  <si>
    <t>Duracion media de ciclo</t>
  </si>
  <si>
    <t>Indicadores</t>
  </si>
  <si>
    <t>Disponibilidade mecânica</t>
  </si>
  <si>
    <t>Eficiência operacional</t>
  </si>
  <si>
    <t>Trabajo 7 dias dela semana</t>
  </si>
  <si>
    <t>Densidad plantación (árb/ha)</t>
  </si>
  <si>
    <t>Productos</t>
  </si>
  <si>
    <t>Edad platación (años)</t>
  </si>
  <si>
    <t>Volumen individual medio (m3/arb)</t>
  </si>
  <si>
    <t>Método y sistema de cosecha</t>
  </si>
  <si>
    <t>Período de evaluación.</t>
  </si>
  <si>
    <t>Forwarder Ponsse Buffalo King</t>
  </si>
  <si>
    <t>-</t>
  </si>
  <si>
    <t>Tala rasa Eucalipto, pulpa</t>
  </si>
  <si>
    <t>Trozas pulpa largo 7,2 m, variable &gt;3m diámetro mínimo 4 cm, diámtro máximo 55cm</t>
  </si>
  <si>
    <t>CTL- Harvester Forwarder, carga con cargadora 60-90 días</t>
  </si>
  <si>
    <t>Agosto 2018</t>
  </si>
  <si>
    <t>Características de la operación</t>
  </si>
  <si>
    <t>Productividad</t>
  </si>
  <si>
    <t>Nº Parcelas de inventario</t>
  </si>
  <si>
    <t>Vol Med (m3/ha)</t>
  </si>
  <si>
    <t>Cálculos</t>
  </si>
  <si>
    <t>ton</t>
  </si>
  <si>
    <t>Densidad madera extraída</t>
  </si>
  <si>
    <t>Nº arb medidos</t>
  </si>
  <si>
    <t>Vol Ind. med(m3/arb)</t>
  </si>
  <si>
    <t>IMA (m3/ha/año)</t>
  </si>
  <si>
    <t>Superficie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</si>
</sst>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2" borderId="0" applyNumberFormat="0" applyBorder="0" applyAlignment="0" applyProtection="0"/>
    <xf numFmtId="0" fontId="10" fillId="12" borderId="0" applyNumberFormat="0" applyBorder="0" applyAlignment="0" applyProtection="0"/>
    <xf numFmtId="0" fontId="5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9" fillId="21" borderId="2" applyNumberFormat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7" fillId="21" borderId="2" applyNumberFormat="0" applyAlignment="0" applyProtection="0"/>
    <xf numFmtId="0" fontId="5" fillId="16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18" borderId="0" applyNumberFormat="0" applyBorder="0" applyAlignment="0" applyProtection="0"/>
    <xf numFmtId="0" fontId="5" fillId="13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4" borderId="0" applyNumberFormat="0" applyBorder="0" applyAlignment="0" applyProtection="0"/>
    <xf numFmtId="0" fontId="5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7" borderId="1" applyNumberFormat="0" applyAlignment="0" applyProtection="0"/>
    <xf numFmtId="0" fontId="20" fillId="0" borderId="3" applyNumberFormat="0" applyFill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7" fillId="0" borderId="0"/>
    <xf numFmtId="0" fontId="33" fillId="0" borderId="0"/>
    <xf numFmtId="0" fontId="7" fillId="23" borderId="7" applyNumberFormat="0" applyFont="0" applyAlignment="0" applyProtection="0"/>
    <xf numFmtId="0" fontId="8" fillId="23" borderId="7" applyNumberFormat="0" applyFont="0" applyAlignment="0" applyProtection="0"/>
    <xf numFmtId="0" fontId="34" fillId="20" borderId="8" applyNumberFormat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20" borderId="8" applyNumberFormat="0" applyAlignment="0" applyProtection="0"/>
    <xf numFmtId="0" fontId="36" fillId="20" borderId="8" applyNumberFormat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82">
    <xf numFmtId="0" fontId="0" fillId="0" borderId="0" xfId="0"/>
    <xf numFmtId="0" fontId="42" fillId="0" borderId="0" xfId="0" applyFont="1"/>
    <xf numFmtId="2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33" fillId="0" borderId="0" xfId="0" applyFont="1"/>
    <xf numFmtId="1" fontId="33" fillId="0" borderId="0" xfId="0" applyNumberFormat="1" applyFont="1"/>
    <xf numFmtId="2" fontId="33" fillId="0" borderId="0" xfId="0" applyNumberFormat="1" applyFont="1"/>
    <xf numFmtId="1" fontId="33" fillId="24" borderId="0" xfId="0" applyNumberFormat="1" applyFont="1" applyFill="1"/>
    <xf numFmtId="0" fontId="33" fillId="24" borderId="0" xfId="0" applyFont="1" applyFill="1"/>
    <xf numFmtId="0" fontId="33" fillId="0" borderId="10" xfId="0" applyFont="1" applyBorder="1"/>
    <xf numFmtId="2" fontId="33" fillId="0" borderId="10" xfId="0" applyNumberFormat="1" applyFont="1" applyBorder="1"/>
    <xf numFmtId="0" fontId="33" fillId="0" borderId="11" xfId="0" applyFont="1" applyBorder="1"/>
    <xf numFmtId="1" fontId="33" fillId="0" borderId="11" xfId="0" applyNumberFormat="1" applyFont="1" applyBorder="1"/>
    <xf numFmtId="0" fontId="33" fillId="0" borderId="21" xfId="0" applyFont="1" applyBorder="1"/>
    <xf numFmtId="0" fontId="42" fillId="0" borderId="0" xfId="0" applyFont="1" applyAlignment="1">
      <alignment horizontal="left" vertical="center"/>
    </xf>
    <xf numFmtId="0" fontId="33" fillId="26" borderId="0" xfId="0" applyFont="1" applyFill="1"/>
    <xf numFmtId="0" fontId="33" fillId="26" borderId="10" xfId="0" applyFont="1" applyFill="1" applyBorder="1"/>
    <xf numFmtId="0" fontId="43" fillId="0" borderId="0" xfId="115" applyFont="1"/>
    <xf numFmtId="0" fontId="1" fillId="0" borderId="0" xfId="115"/>
    <xf numFmtId="0" fontId="1" fillId="0" borderId="0" xfId="115" applyAlignment="1">
      <alignment wrapText="1"/>
    </xf>
    <xf numFmtId="0" fontId="1" fillId="0" borderId="15" xfId="115" applyBorder="1"/>
    <xf numFmtId="0" fontId="1" fillId="0" borderId="22" xfId="115" applyBorder="1"/>
    <xf numFmtId="165" fontId="1" fillId="0" borderId="16" xfId="115" applyNumberFormat="1" applyBorder="1"/>
    <xf numFmtId="9" fontId="1" fillId="0" borderId="16" xfId="115" applyNumberFormat="1" applyBorder="1"/>
    <xf numFmtId="0" fontId="1" fillId="0" borderId="17" xfId="115" applyBorder="1"/>
    <xf numFmtId="165" fontId="1" fillId="0" borderId="18" xfId="115" applyNumberFormat="1" applyBorder="1"/>
    <xf numFmtId="9" fontId="1" fillId="0" borderId="18" xfId="115" applyNumberFormat="1" applyBorder="1"/>
    <xf numFmtId="0" fontId="1" fillId="0" borderId="19" xfId="115" applyBorder="1"/>
    <xf numFmtId="0" fontId="1" fillId="0" borderId="23" xfId="115" applyBorder="1"/>
    <xf numFmtId="165" fontId="1" fillId="0" borderId="20" xfId="115" applyNumberFormat="1" applyBorder="1"/>
    <xf numFmtId="9" fontId="1" fillId="0" borderId="20" xfId="115" applyNumberFormat="1" applyBorder="1"/>
    <xf numFmtId="0" fontId="44" fillId="25" borderId="12" xfId="115" applyFont="1" applyFill="1" applyBorder="1" applyAlignment="1">
      <alignment horizontal="left" vertical="center" wrapText="1"/>
    </xf>
    <xf numFmtId="0" fontId="44" fillId="25" borderId="13" xfId="115" applyFont="1" applyFill="1" applyBorder="1" applyAlignment="1">
      <alignment horizontal="left" vertical="center" wrapText="1"/>
    </xf>
    <xf numFmtId="0" fontId="45" fillId="26" borderId="13" xfId="115" applyFont="1" applyFill="1" applyBorder="1" applyAlignment="1">
      <alignment horizontal="center" vertical="center" wrapText="1"/>
    </xf>
    <xf numFmtId="0" fontId="1" fillId="0" borderId="13" xfId="115" applyBorder="1"/>
    <xf numFmtId="1" fontId="1" fillId="0" borderId="13" xfId="115" applyNumberFormat="1" applyBorder="1"/>
    <xf numFmtId="1" fontId="1" fillId="0" borderId="12" xfId="115" applyNumberFormat="1" applyBorder="1" applyAlignment="1">
      <alignment horizontal="center"/>
    </xf>
    <xf numFmtId="164" fontId="1" fillId="0" borderId="0" xfId="115" applyNumberFormat="1"/>
    <xf numFmtId="166" fontId="1" fillId="0" borderId="13" xfId="115" applyNumberFormat="1" applyBorder="1" applyAlignment="1">
      <alignment horizontal="center" vertical="center"/>
    </xf>
    <xf numFmtId="1" fontId="1" fillId="0" borderId="13" xfId="115" applyNumberFormat="1" applyBorder="1" applyAlignment="1">
      <alignment horizontal="center"/>
    </xf>
    <xf numFmtId="167" fontId="44" fillId="0" borderId="14" xfId="115" applyNumberFormat="1" applyFont="1" applyBorder="1" applyAlignment="1">
      <alignment horizontal="center" vertical="center"/>
    </xf>
    <xf numFmtId="9" fontId="42" fillId="24" borderId="0" xfId="114" applyFont="1" applyFill="1"/>
    <xf numFmtId="1" fontId="42" fillId="24" borderId="0" xfId="0" applyNumberFormat="1" applyFont="1" applyFill="1"/>
    <xf numFmtId="1" fontId="42" fillId="24" borderId="10" xfId="0" applyNumberFormat="1" applyFont="1" applyFill="1" applyBorder="1"/>
    <xf numFmtId="165" fontId="45" fillId="24" borderId="13" xfId="115" applyNumberFormat="1" applyFont="1" applyFill="1" applyBorder="1" applyAlignment="1">
      <alignment horizontal="center"/>
    </xf>
    <xf numFmtId="166" fontId="1" fillId="24" borderId="15" xfId="115" applyNumberFormat="1" applyFill="1" applyBorder="1" applyAlignment="1">
      <alignment horizontal="left"/>
    </xf>
    <xf numFmtId="0" fontId="46" fillId="0" borderId="0" xfId="97" applyFont="1"/>
    <xf numFmtId="0" fontId="33" fillId="0" borderId="0" xfId="97"/>
    <xf numFmtId="0" fontId="33" fillId="0" borderId="0" xfId="97" applyAlignment="1">
      <alignment horizontal="right"/>
    </xf>
    <xf numFmtId="0" fontId="48" fillId="0" borderId="0" xfId="116"/>
    <xf numFmtId="0" fontId="44" fillId="26" borderId="15" xfId="115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9" fillId="0" borderId="23" xfId="0" applyFont="1" applyBorder="1" applyAlignment="1">
      <alignment vertical="center"/>
    </xf>
    <xf numFmtId="0" fontId="48" fillId="0" borderId="0" xfId="116" applyAlignment="1">
      <alignment wrapText="1"/>
    </xf>
    <xf numFmtId="0" fontId="49" fillId="0" borderId="0" xfId="0" applyFont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50" fillId="0" borderId="0" xfId="0" applyFont="1"/>
    <xf numFmtId="0" fontId="33" fillId="0" borderId="23" xfId="0" applyFont="1" applyBorder="1"/>
    <xf numFmtId="1" fontId="33" fillId="0" borderId="23" xfId="0" applyNumberFormat="1" applyFont="1" applyBorder="1"/>
    <xf numFmtId="0" fontId="42" fillId="0" borderId="10" xfId="0" applyFont="1" applyBorder="1"/>
    <xf numFmtId="49" fontId="33" fillId="0" borderId="23" xfId="0" applyNumberFormat="1" applyFont="1" applyBorder="1"/>
    <xf numFmtId="0" fontId="42" fillId="0" borderId="0" xfId="0" applyFont="1" applyAlignment="1">
      <alignment vertical="center"/>
    </xf>
    <xf numFmtId="49" fontId="33" fillId="0" borderId="0" xfId="0" applyNumberFormat="1" applyFont="1"/>
    <xf numFmtId="2" fontId="42" fillId="0" borderId="0" xfId="0" applyNumberFormat="1" applyFont="1"/>
    <xf numFmtId="165" fontId="33" fillId="24" borderId="23" xfId="0" applyNumberFormat="1" applyFont="1" applyFill="1" applyBorder="1"/>
    <xf numFmtId="2" fontId="33" fillId="24" borderId="23" xfId="0" applyNumberFormat="1" applyFont="1" applyFill="1" applyBorder="1"/>
    <xf numFmtId="165" fontId="33" fillId="24" borderId="0" xfId="0" applyNumberFormat="1" applyFont="1" applyFill="1"/>
    <xf numFmtId="1" fontId="33" fillId="0" borderId="24" xfId="0" applyNumberFormat="1" applyFont="1" applyBorder="1"/>
    <xf numFmtId="1" fontId="33" fillId="0" borderId="25" xfId="0" applyNumberFormat="1" applyFont="1" applyBorder="1"/>
    <xf numFmtId="1" fontId="33" fillId="0" borderId="26" xfId="0" applyNumberFormat="1" applyFont="1" applyBorder="1"/>
    <xf numFmtId="0" fontId="42" fillId="0" borderId="21" xfId="0" applyFont="1" applyBorder="1" applyAlignment="1">
      <alignment horizontal="center" vertical="center"/>
    </xf>
    <xf numFmtId="0" fontId="42" fillId="26" borderId="0" xfId="0" applyFont="1" applyFill="1" applyAlignment="1">
      <alignment horizontal="center"/>
    </xf>
    <xf numFmtId="0" fontId="43" fillId="26" borderId="13" xfId="115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6" fontId="44" fillId="0" borderId="19" xfId="115" applyNumberFormat="1" applyFont="1" applyBorder="1" applyAlignment="1">
      <alignment horizontal="center" vertical="center"/>
    </xf>
    <xf numFmtId="165" fontId="45" fillId="24" borderId="12" xfId="115" applyNumberFormat="1" applyFont="1" applyFill="1" applyBorder="1" applyAlignment="1">
      <alignment horizontal="center"/>
    </xf>
    <xf numFmtId="166" fontId="51" fillId="0" borderId="27" xfId="115" applyNumberFormat="1" applyFont="1" applyBorder="1" applyAlignment="1">
      <alignment vertical="center"/>
    </xf>
    <xf numFmtId="166" fontId="51" fillId="0" borderId="27" xfId="115" applyNumberFormat="1" applyFont="1" applyBorder="1" applyAlignment="1">
      <alignment horizontal="left" vertical="top"/>
    </xf>
  </cellXfs>
  <cellStyles count="11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_Analise Disp Mec e Efic Oper + I.U." xfId="8" xr:uid="{00000000-0005-0000-0000-000007000000}"/>
    <cellStyle name="20% - Ênfase2 2" xfId="9" xr:uid="{00000000-0005-0000-0000-000008000000}"/>
    <cellStyle name="20% - Ênfase2_Analise Disp Mec e Efic Oper + I.U." xfId="10" xr:uid="{00000000-0005-0000-0000-000009000000}"/>
    <cellStyle name="20% - Ênfase3 2" xfId="11" xr:uid="{00000000-0005-0000-0000-00000A000000}"/>
    <cellStyle name="20% - Ênfase3_Analise Disp Mec e Efic Oper + I.U." xfId="12" xr:uid="{00000000-0005-0000-0000-00000B000000}"/>
    <cellStyle name="20% - Ênfase4 2" xfId="13" xr:uid="{00000000-0005-0000-0000-00000C000000}"/>
    <cellStyle name="20% - Ênfase4_Analise Disp Mec e Efic Oper + I.U." xfId="14" xr:uid="{00000000-0005-0000-0000-00000D000000}"/>
    <cellStyle name="20% - Ênfase5 2" xfId="15" xr:uid="{00000000-0005-0000-0000-00000E000000}"/>
    <cellStyle name="20% - Ênfase5_Analise Disp Mec e Efic Oper + I.U." xfId="16" xr:uid="{00000000-0005-0000-0000-00000F000000}"/>
    <cellStyle name="20% - Ênfase6 2" xfId="17" xr:uid="{00000000-0005-0000-0000-000010000000}"/>
    <cellStyle name="20% - Ênfase6_Analise Disp Mec e Efic Oper + I.U.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Ênfase1 2" xfId="25" xr:uid="{00000000-0005-0000-0000-000018000000}"/>
    <cellStyle name="40% - Ênfase1_Analise Disp Mec e Efic Oper + I.U." xfId="26" xr:uid="{00000000-0005-0000-0000-000019000000}"/>
    <cellStyle name="40% - Ênfase2 2" xfId="27" xr:uid="{00000000-0005-0000-0000-00001A000000}"/>
    <cellStyle name="40% - Ênfase2_Analise Disp Mec e Efic Oper + I.U." xfId="28" xr:uid="{00000000-0005-0000-0000-00001B000000}"/>
    <cellStyle name="40% - Ênfase3 2" xfId="29" xr:uid="{00000000-0005-0000-0000-00001C000000}"/>
    <cellStyle name="40% - Ênfase3_Analise Disp Mec e Efic Oper + I.U." xfId="30" xr:uid="{00000000-0005-0000-0000-00001D000000}"/>
    <cellStyle name="40% - Ênfase4 2" xfId="31" xr:uid="{00000000-0005-0000-0000-00001E000000}"/>
    <cellStyle name="40% - Ênfase4_Analise Disp Mec e Efic Oper + I.U." xfId="32" xr:uid="{00000000-0005-0000-0000-00001F000000}"/>
    <cellStyle name="40% - Ênfase5 2" xfId="33" xr:uid="{00000000-0005-0000-0000-000020000000}"/>
    <cellStyle name="40% - Ênfase5_Analise Disp Mec e Efic Oper + I.U." xfId="34" xr:uid="{00000000-0005-0000-0000-000021000000}"/>
    <cellStyle name="40% - Ênfase6 2" xfId="35" xr:uid="{00000000-0005-0000-0000-000022000000}"/>
    <cellStyle name="40% - Ênfase6_Analise Disp Mec e Efic Oper + I.U.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Ênfase1 2" xfId="43" xr:uid="{00000000-0005-0000-0000-00002A000000}"/>
    <cellStyle name="60% - Ênfase1_Analise Disp Mec e Efic Oper + I.U." xfId="44" xr:uid="{00000000-0005-0000-0000-00002B000000}"/>
    <cellStyle name="60% - Ênfase2 2" xfId="45" xr:uid="{00000000-0005-0000-0000-00002C000000}"/>
    <cellStyle name="60% - Ênfase2_Analise Disp Mec e Efic Oper + I.U." xfId="46" xr:uid="{00000000-0005-0000-0000-00002D000000}"/>
    <cellStyle name="60% - Ênfase3 2" xfId="47" xr:uid="{00000000-0005-0000-0000-00002E000000}"/>
    <cellStyle name="60% - Ênfase3_Analise Disp Mec e Efic Oper + I.U." xfId="48" xr:uid="{00000000-0005-0000-0000-00002F000000}"/>
    <cellStyle name="60% - Ênfase4 2" xfId="49" xr:uid="{00000000-0005-0000-0000-000030000000}"/>
    <cellStyle name="60% - Ênfase4_Analise Disp Mec e Efic Oper + I.U." xfId="50" xr:uid="{00000000-0005-0000-0000-000031000000}"/>
    <cellStyle name="60% - Ênfase5 2" xfId="51" xr:uid="{00000000-0005-0000-0000-000032000000}"/>
    <cellStyle name="60% - Ênfase5_Analise Disp Mec e Efic Oper + I.U." xfId="52" xr:uid="{00000000-0005-0000-0000-000033000000}"/>
    <cellStyle name="60% - Ênfase6 2" xfId="53" xr:uid="{00000000-0005-0000-0000-000034000000}"/>
    <cellStyle name="60% - Ênfase6_Analise Disp Mec e Efic Oper + I.U.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om 2" xfId="62" xr:uid="{00000000-0005-0000-0000-00003D000000}"/>
    <cellStyle name="Bom_Analise Disp Mec e Efic Oper + I.U." xfId="63" xr:uid="{00000000-0005-0000-0000-00003E000000}"/>
    <cellStyle name="Calculation" xfId="64" xr:uid="{00000000-0005-0000-0000-00003F000000}"/>
    <cellStyle name="Cálculo 2" xfId="65" xr:uid="{00000000-0005-0000-0000-000040000000}"/>
    <cellStyle name="Célula de Verificação 2" xfId="66" xr:uid="{00000000-0005-0000-0000-000041000000}"/>
    <cellStyle name="Célula de Verificação_Analise Disp Mec e Efic Oper + I.U." xfId="67" xr:uid="{00000000-0005-0000-0000-000042000000}"/>
    <cellStyle name="Célula Vinculada 2" xfId="68" xr:uid="{00000000-0005-0000-0000-000043000000}"/>
    <cellStyle name="Célula Vinculada_Analise Disp Mec e Efic Oper + I.U." xfId="69" xr:uid="{00000000-0005-0000-0000-000044000000}"/>
    <cellStyle name="Check Cell" xfId="70" xr:uid="{00000000-0005-0000-0000-000045000000}"/>
    <cellStyle name="Ênfase1 2" xfId="71" xr:uid="{00000000-0005-0000-0000-000046000000}"/>
    <cellStyle name="Ênfase1_Analise Disp Mec e Efic Oper + I.U." xfId="72" xr:uid="{00000000-0005-0000-0000-000047000000}"/>
    <cellStyle name="Ênfase2 2" xfId="73" xr:uid="{00000000-0005-0000-0000-000048000000}"/>
    <cellStyle name="Ênfase2_Analise Disp Mec e Efic Oper + I.U." xfId="74" xr:uid="{00000000-0005-0000-0000-000049000000}"/>
    <cellStyle name="Ênfase3 2" xfId="75" xr:uid="{00000000-0005-0000-0000-00004A000000}"/>
    <cellStyle name="Ênfase3_Analise Disp Mec e Efic Oper + I.U." xfId="76" xr:uid="{00000000-0005-0000-0000-00004B000000}"/>
    <cellStyle name="Ênfase4 2" xfId="77" xr:uid="{00000000-0005-0000-0000-00004C000000}"/>
    <cellStyle name="Ênfase4_Analise Disp Mec e Efic Oper + I.U." xfId="78" xr:uid="{00000000-0005-0000-0000-00004D000000}"/>
    <cellStyle name="Ênfase5 2" xfId="79" xr:uid="{00000000-0005-0000-0000-00004E000000}"/>
    <cellStyle name="Ênfase5_Analise Disp Mec e Efic Oper + I.U." xfId="80" xr:uid="{00000000-0005-0000-0000-00004F000000}"/>
    <cellStyle name="Ênfase6 2" xfId="81" xr:uid="{00000000-0005-0000-0000-000050000000}"/>
    <cellStyle name="Ênfase6_Analise Disp Mec e Efic Oper + I.U." xfId="82" xr:uid="{00000000-0005-0000-0000-000051000000}"/>
    <cellStyle name="Entrada 2" xfId="83" xr:uid="{00000000-0005-0000-0000-000052000000}"/>
    <cellStyle name="Explanatory Text" xfId="84" xr:uid="{00000000-0005-0000-0000-000053000000}"/>
    <cellStyle name="Good" xfId="85" xr:uid="{00000000-0005-0000-0000-000054000000}"/>
    <cellStyle name="Heading 1" xfId="86" xr:uid="{00000000-0005-0000-0000-000055000000}"/>
    <cellStyle name="Heading 2" xfId="87" xr:uid="{00000000-0005-0000-0000-000056000000}"/>
    <cellStyle name="Heading 3" xfId="88" xr:uid="{00000000-0005-0000-0000-000057000000}"/>
    <cellStyle name="Heading 4" xfId="89" xr:uid="{00000000-0005-0000-0000-000058000000}"/>
    <cellStyle name="Hipervínculo" xfId="116" builtinId="8"/>
    <cellStyle name="Incorreto 2" xfId="90" xr:uid="{00000000-0005-0000-0000-000059000000}"/>
    <cellStyle name="Incorreto_Analise Disp Mec e Efic Oper + I.U." xfId="91" xr:uid="{00000000-0005-0000-0000-00005A000000}"/>
    <cellStyle name="Input" xfId="92" xr:uid="{00000000-0005-0000-0000-00005B000000}"/>
    <cellStyle name="Linked Cell" xfId="93" xr:uid="{00000000-0005-0000-0000-00005C000000}"/>
    <cellStyle name="Neutra 2" xfId="94" xr:uid="{00000000-0005-0000-0000-00005D000000}"/>
    <cellStyle name="Neutral" xfId="95" xr:uid="{00000000-0005-0000-0000-00005E000000}"/>
    <cellStyle name="Normal" xfId="0" builtinId="0"/>
    <cellStyle name="Normal 2" xfId="96" xr:uid="{00000000-0005-0000-0000-000060000000}"/>
    <cellStyle name="Normal 3" xfId="97" xr:uid="{00000000-0005-0000-0000-000061000000}"/>
    <cellStyle name="Normal 4" xfId="113" xr:uid="{00000000-0005-0000-0000-000062000000}"/>
    <cellStyle name="Normal 4 2" xfId="115" xr:uid="{498DA2C4-A36B-4364-B1FE-8688EE009942}"/>
    <cellStyle name="Nota 2" xfId="98" xr:uid="{00000000-0005-0000-0000-000063000000}"/>
    <cellStyle name="Note" xfId="99" xr:uid="{00000000-0005-0000-0000-000064000000}"/>
    <cellStyle name="Output" xfId="100" xr:uid="{00000000-0005-0000-0000-000065000000}"/>
    <cellStyle name="Porcentagem 2" xfId="101" xr:uid="{00000000-0005-0000-0000-000066000000}"/>
    <cellStyle name="Porcentagem 3" xfId="102" xr:uid="{00000000-0005-0000-0000-000067000000}"/>
    <cellStyle name="Porcentaje" xfId="114" builtinId="5"/>
    <cellStyle name="Porcentaje 2" xfId="117" xr:uid="{67E32C63-A56D-44EB-A6E6-96847F32D60C}"/>
    <cellStyle name="Saída 2" xfId="103" xr:uid="{00000000-0005-0000-0000-000068000000}"/>
    <cellStyle name="Saída_Analise Disp Mec e Efic Oper + I.U." xfId="104" xr:uid="{00000000-0005-0000-0000-000069000000}"/>
    <cellStyle name="Separador de milhares 2" xfId="105" xr:uid="{00000000-0005-0000-0000-00006A000000}"/>
    <cellStyle name="Separador de milhares 3" xfId="106" xr:uid="{00000000-0005-0000-0000-00006B000000}"/>
    <cellStyle name="Texto de Aviso 2" xfId="107" xr:uid="{00000000-0005-0000-0000-00006C000000}"/>
    <cellStyle name="Texto de Aviso_Analise Disp Mec e Efic Oper + I.U." xfId="108" xr:uid="{00000000-0005-0000-0000-00006D000000}"/>
    <cellStyle name="Texto Explicativo 2" xfId="109" xr:uid="{00000000-0005-0000-0000-00006E000000}"/>
    <cellStyle name="Title" xfId="110" xr:uid="{00000000-0005-0000-0000-00006F000000}"/>
    <cellStyle name="Total 2" xfId="111" xr:uid="{00000000-0005-0000-0000-000070000000}"/>
    <cellStyle name="Warning Text" xfId="112" xr:uid="{00000000-0005-0000-0000-00007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31</xdr:row>
      <xdr:rowOff>0</xdr:rowOff>
    </xdr:from>
    <xdr:to>
      <xdr:col>5</xdr:col>
      <xdr:colOff>1809750</xdr:colOff>
      <xdr:row>48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14351" y="5781675"/>
          <a:ext cx="7362824" cy="2895600"/>
          <a:chOff x="587375" y="650875"/>
          <a:chExt cx="11407775" cy="3924440"/>
        </a:xfrm>
      </xdr:grpSpPr>
      <xdr:sp macro="" textlink="">
        <xdr:nvSpPr>
          <xdr:cNvPr id="3" name="AutoShape 13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8763000" y="2565399"/>
            <a:ext cx="1460500" cy="1700090"/>
          </a:xfrm>
          <a:prstGeom prst="borderCallout2">
            <a:avLst>
              <a:gd name="adj1" fmla="val 13792"/>
              <a:gd name="adj2" fmla="val -7694"/>
              <a:gd name="adj3" fmla="val 13792"/>
              <a:gd name="adj4" fmla="val -20194"/>
              <a:gd name="adj5" fmla="val -63218"/>
              <a:gd name="adj6" fmla="val -33653"/>
            </a:avLst>
          </a:prstGeom>
          <a:solidFill>
            <a:schemeClr val="tx1">
              <a:lumMod val="50000"/>
              <a:lumOff val="5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Ejemplo: Servicio, roturas, mantaenimiento programado</a:t>
            </a:r>
          </a:p>
        </xdr:txBody>
      </xdr:sp>
      <xdr:sp macro="" textlink="">
        <xdr:nvSpPr>
          <xdr:cNvPr id="4" name="AutoShape 13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6915150" y="3165475"/>
            <a:ext cx="1514475" cy="1409840"/>
          </a:xfrm>
          <a:prstGeom prst="borderCallout2">
            <a:avLst>
              <a:gd name="adj1" fmla="val 15792"/>
              <a:gd name="adj2" fmla="val -5032"/>
              <a:gd name="adj3" fmla="val 15792"/>
              <a:gd name="adj4" fmla="val -8806"/>
              <a:gd name="adj5" fmla="val -78949"/>
              <a:gd name="adj6" fmla="val -13208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Ejemplo: Maquina enterrad, instrucciones, traslado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AutoShape 13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459164" y="3432176"/>
            <a:ext cx="1395775" cy="704223"/>
          </a:xfrm>
          <a:prstGeom prst="borderCallout2">
            <a:avLst>
              <a:gd name="adj1" fmla="val 15384"/>
              <a:gd name="adj2" fmla="val -7019"/>
              <a:gd name="adj3" fmla="val 15384"/>
              <a:gd name="adj4" fmla="val -11403"/>
              <a:gd name="adj5" fmla="val -58348"/>
              <a:gd name="adj6" fmla="val -15131"/>
            </a:avLst>
          </a:prstGeom>
          <a:solidFill>
            <a:srgbClr val="FF99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Ejemplo: maniobras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Rectangle 75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590550" y="2584450"/>
            <a:ext cx="4238625" cy="466725"/>
          </a:xfrm>
          <a:prstGeom prst="rect">
            <a:avLst/>
          </a:prstGeom>
          <a:solidFill>
            <a:srgbClr val="339933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339933"/>
            </a:extrusionClr>
            <a:contourClr>
              <a:srgbClr val="339933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tarea principal 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Rectangle 75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4743450" y="2584450"/>
            <a:ext cx="1314450" cy="466725"/>
          </a:xfrm>
          <a:prstGeom prst="rect">
            <a:avLst/>
          </a:prstGeom>
          <a:solidFill>
            <a:srgbClr val="FF99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FF9900"/>
            </a:extrusionClr>
            <a:contourClr>
              <a:srgbClr val="FF990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Tareas aux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Rectangle 75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90550" y="2098675"/>
            <a:ext cx="5486400" cy="466725"/>
          </a:xfrm>
          <a:prstGeom prst="rect">
            <a:avLst/>
          </a:prstGeom>
          <a:solidFill>
            <a:srgbClr val="00FF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00FF00"/>
            </a:extrusionClr>
            <a:contourClr>
              <a:srgbClr val="00FF0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efectivo de trabajo - PMH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Rectangle 75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6048375" y="2098675"/>
            <a:ext cx="1343025" cy="466725"/>
          </a:xfrm>
          <a:prstGeom prst="rect">
            <a:avLst/>
          </a:prstGeom>
          <a:solidFill>
            <a:srgbClr val="FF00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FF0000"/>
            </a:extrusionClr>
            <a:contourClr>
              <a:srgbClr val="FF000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Paradas </a:t>
            </a:r>
          </a:p>
        </xdr:txBody>
      </xdr:sp>
      <xdr:sp macro="" textlink="">
        <xdr:nvSpPr>
          <xdr:cNvPr id="10" name="Rectangle 75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90550" y="1606550"/>
            <a:ext cx="6800850" cy="476250"/>
          </a:xfrm>
          <a:prstGeom prst="rect">
            <a:avLst/>
          </a:prstGeom>
          <a:solidFill>
            <a:srgbClr val="0000FF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0000FF"/>
            </a:extrusionClr>
            <a:contourClr>
              <a:srgbClr val="0000FF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 máquina disponible - AMH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" name="Rectangle 75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7391400" y="1606550"/>
            <a:ext cx="1638300" cy="476250"/>
          </a:xfrm>
          <a:prstGeom prst="rect">
            <a:avLst/>
          </a:prstGeom>
          <a:solidFill>
            <a:srgbClr val="80808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808080"/>
            </a:extrusionClr>
            <a:contourClr>
              <a:srgbClr val="80808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M&amp;R</a:t>
            </a:r>
          </a:p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Rectangle 76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87375" y="1133475"/>
            <a:ext cx="8442325" cy="466725"/>
          </a:xfrm>
          <a:prstGeom prst="rect">
            <a:avLst/>
          </a:prstGeom>
          <a:solidFill>
            <a:srgbClr val="333399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0" h="0" prst="angle"/>
            <a:bevelB w="0" h="13500" prst="angle"/>
            <a:extrusionClr>
              <a:srgbClr val="333399"/>
            </a:extrusionClr>
            <a:contourClr>
              <a:srgbClr val="333399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programado - SMH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3" name="Rectangle 76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87375" y="650875"/>
            <a:ext cx="10829925" cy="466725"/>
          </a:xfrm>
          <a:prstGeom prst="rect">
            <a:avLst/>
          </a:prstGeom>
          <a:solidFill>
            <a:schemeClr val="bg1">
              <a:lumMod val="65000"/>
            </a:schemeClr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0" h="0" prst="angle"/>
            <a:bevelB w="0" h="13500" prst="angle"/>
            <a:extrusionClr>
              <a:srgbClr val="333399"/>
            </a:extrusionClr>
            <a:contourClr>
              <a:srgbClr val="333399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Total - TT - CT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Rectangle 75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9017000" y="1136650"/>
            <a:ext cx="2400300" cy="476250"/>
          </a:xfrm>
          <a:prstGeom prst="rect">
            <a:avLst/>
          </a:prstGeom>
          <a:solidFill>
            <a:srgbClr val="FFC0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808080"/>
            </a:extrusionClr>
            <a:contourClr>
              <a:srgbClr val="80808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no operativo</a:t>
            </a:r>
          </a:p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AutoShape 13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10534650" y="1933576"/>
            <a:ext cx="1460500" cy="1983363"/>
          </a:xfrm>
          <a:prstGeom prst="borderCallout2">
            <a:avLst>
              <a:gd name="adj1" fmla="val 13792"/>
              <a:gd name="adj2" fmla="val -7694"/>
              <a:gd name="adj3" fmla="val 13792"/>
              <a:gd name="adj4" fmla="val -20194"/>
              <a:gd name="adj5" fmla="val -15769"/>
              <a:gd name="adj6" fmla="val -38445"/>
            </a:avLst>
          </a:prstGeom>
          <a:solidFill>
            <a:srgbClr val="FFC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Ejemplo: Feriados, fines de semana, dias descontados por lluvia </a:t>
            </a:r>
          </a:p>
        </xdr:txBody>
      </xdr:sp>
    </xdr:grpSp>
    <xdr:clientData/>
  </xdr:twoCellAnchor>
  <xdr:twoCellAnchor>
    <xdr:from>
      <xdr:col>0</xdr:col>
      <xdr:colOff>504824</xdr:colOff>
      <xdr:row>0</xdr:row>
      <xdr:rowOff>38101</xdr:rowOff>
    </xdr:from>
    <xdr:to>
      <xdr:col>5</xdr:col>
      <xdr:colOff>28575</xdr:colOff>
      <xdr:row>5</xdr:row>
      <xdr:rowOff>142876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4824" y="38101"/>
          <a:ext cx="5591176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Con los datos del mes de agosto de 2018 de la</a:t>
          </a:r>
          <a:r>
            <a:rPr lang="en-NZ" sz="1100" b="1" baseline="0"/>
            <a:t> operacion de un</a:t>
          </a:r>
          <a:r>
            <a:rPr lang="en-NZ" sz="1100" b="1"/>
            <a:t> forwarder</a:t>
          </a:r>
          <a:r>
            <a:rPr lang="en-NZ" sz="1100" b="1" baseline="0"/>
            <a:t> Elephant; calcule: </a:t>
          </a:r>
        </a:p>
        <a:p>
          <a:endParaRPr lang="en-NZ" sz="1100" b="1" baseline="0"/>
        </a:p>
        <a:p>
          <a:r>
            <a:rPr lang="en-NZ" sz="1100" b="0" baseline="0"/>
            <a:t>Disponibidad mecanica</a:t>
          </a:r>
        </a:p>
        <a:p>
          <a:r>
            <a:rPr lang="en-NZ" sz="1100" b="0" baseline="0"/>
            <a:t>Eficiencia Operativa</a:t>
          </a:r>
        </a:p>
        <a:p>
          <a:r>
            <a:rPr lang="en-NZ" sz="1100" b="0" baseline="0"/>
            <a:t>Productividad en tiempo efectivo</a:t>
          </a:r>
        </a:p>
        <a:p>
          <a:r>
            <a:rPr lang="en-NZ" sz="1100" b="0" baseline="0"/>
            <a:t>Productividad en tiempo programado</a:t>
          </a:r>
        </a:p>
        <a:p>
          <a:r>
            <a:rPr lang="en-NZ" sz="1100" b="0" baseline="0">
              <a:solidFill>
                <a:srgbClr val="C00000"/>
              </a:solidFill>
            </a:rPr>
            <a:t>VER RESOLUCIÓN EN HOJA Ejemplo tarea</a:t>
          </a:r>
          <a:r>
            <a:rPr lang="en-NZ" sz="1100" b="0" baseline="0"/>
            <a:t> </a:t>
          </a:r>
        </a:p>
        <a:p>
          <a:endParaRPr lang="en-NZ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10645</xdr:colOff>
      <xdr:row>1</xdr:row>
      <xdr:rowOff>32494</xdr:rowOff>
    </xdr:from>
    <xdr:ext cx="10231532" cy="188371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911335-C0ED-4D4B-8308-4A644354B581}"/>
            </a:ext>
          </a:extLst>
        </xdr:cNvPr>
        <xdr:cNvSpPr txBox="1"/>
      </xdr:nvSpPr>
      <xdr:spPr>
        <a:xfrm>
          <a:off x="4156821" y="222994"/>
          <a:ext cx="10231532" cy="1883712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UY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Ejercicio 2:</a:t>
          </a:r>
        </a:p>
        <a:p>
          <a:endParaRPr lang="es-UY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UY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Productividad harvester:</a:t>
          </a:r>
        </a:p>
        <a:p>
          <a:r>
            <a:rPr lang="es-UY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 el modelo de  productividad de harvester propuesto por </a:t>
          </a:r>
          <a:r>
            <a:rPr lang="es-UY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Strandgard et al. (2016)</a:t>
          </a:r>
          <a:r>
            <a:rPr lang="es-UY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UY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modelo está disponible en la carpeta Bibliografía de clase</a:t>
          </a:r>
          <a:r>
            <a:rPr lang="es-UY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es-UY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Estimar productividad de</a:t>
          </a:r>
          <a:r>
            <a:rPr lang="es-UY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cosecha en tiempo efectivo y tiempo programado si emplea un harvester- </a:t>
          </a:r>
          <a:r>
            <a:rPr lang="es-UY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Resolución columnas M y N</a:t>
          </a:r>
          <a:endParaRPr lang="es-UY" sz="14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UY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Estimar la productividad media para todos los rodales. </a:t>
          </a:r>
          <a:r>
            <a:rPr lang="es-UY" sz="140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Resultado en celdas M40 productividad en tiempo efectivo y N40 Productividad en tiempo programado. Se calcula como la media ponderada de las productividades por el volumen de cada rodal. </a:t>
          </a:r>
          <a:r>
            <a:rPr lang="es-UY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s-UY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UY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2</xdr:row>
      <xdr:rowOff>8974</xdr:rowOff>
    </xdr:from>
    <xdr:to>
      <xdr:col>9</xdr:col>
      <xdr:colOff>755223</xdr:colOff>
      <xdr:row>13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DE0CF1-94A9-44C2-8B8B-3C20A2B5D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361399"/>
          <a:ext cx="4079448" cy="19246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8</xdr:col>
      <xdr:colOff>295275</xdr:colOff>
      <xdr:row>3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29FB8AF-9FD4-B322-6AAD-63FBD69028CF}"/>
            </a:ext>
          </a:extLst>
        </xdr:cNvPr>
        <xdr:cNvSpPr txBox="1"/>
      </xdr:nvSpPr>
      <xdr:spPr>
        <a:xfrm>
          <a:off x="371475" y="47625"/>
          <a:ext cx="704850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/>
            <a:t>A- Describa cómo puede</a:t>
          </a:r>
          <a:r>
            <a:rPr lang="es-UY" sz="1100" baseline="0"/>
            <a:t> ser un cilco de trabajo para las operaciones de la lista en la planilla</a:t>
          </a:r>
        </a:p>
        <a:p>
          <a:r>
            <a:rPr lang="es-UY" sz="1100"/>
            <a:t>B- Proponga elemetos</a:t>
          </a:r>
          <a:r>
            <a:rPr lang="es-UY" sz="1100" baseline="0"/>
            <a:t> del ciclo en los que se pueda subdividir dicha operación. </a:t>
          </a:r>
          <a:endParaRPr lang="es-UY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44</xdr:row>
      <xdr:rowOff>0</xdr:rowOff>
    </xdr:from>
    <xdr:to>
      <xdr:col>6</xdr:col>
      <xdr:colOff>0</xdr:colOff>
      <xdr:row>61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860988A-A67E-4FAA-B14B-1052677E7A11}"/>
            </a:ext>
          </a:extLst>
        </xdr:cNvPr>
        <xdr:cNvGrpSpPr/>
      </xdr:nvGrpSpPr>
      <xdr:grpSpPr>
        <a:xfrm>
          <a:off x="514351" y="7286625"/>
          <a:ext cx="8039099" cy="2895600"/>
          <a:chOff x="587375" y="650875"/>
          <a:chExt cx="11407775" cy="3924440"/>
        </a:xfrm>
      </xdr:grpSpPr>
      <xdr:sp macro="" textlink="">
        <xdr:nvSpPr>
          <xdr:cNvPr id="3" name="AutoShape 130">
            <a:extLst>
              <a:ext uri="{FF2B5EF4-FFF2-40B4-BE49-F238E27FC236}">
                <a16:creationId xmlns:a16="http://schemas.microsoft.com/office/drawing/2014/main" id="{65C94E2B-8EFC-D87B-AB9D-BF377BA73E01}"/>
              </a:ext>
            </a:extLst>
          </xdr:cNvPr>
          <xdr:cNvSpPr>
            <a:spLocks/>
          </xdr:cNvSpPr>
        </xdr:nvSpPr>
        <xdr:spPr bwMode="auto">
          <a:xfrm>
            <a:off x="8763000" y="2565399"/>
            <a:ext cx="1460500" cy="1700090"/>
          </a:xfrm>
          <a:prstGeom prst="borderCallout2">
            <a:avLst>
              <a:gd name="adj1" fmla="val 13792"/>
              <a:gd name="adj2" fmla="val -7694"/>
              <a:gd name="adj3" fmla="val 13792"/>
              <a:gd name="adj4" fmla="val -20194"/>
              <a:gd name="adj5" fmla="val -63218"/>
              <a:gd name="adj6" fmla="val -33653"/>
            </a:avLst>
          </a:prstGeom>
          <a:solidFill>
            <a:schemeClr val="tx1">
              <a:lumMod val="50000"/>
              <a:lumOff val="50000"/>
            </a:scheme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Ejemplo: Servicio, roturas, mantaenimiento programado</a:t>
            </a:r>
          </a:p>
        </xdr:txBody>
      </xdr:sp>
      <xdr:sp macro="" textlink="">
        <xdr:nvSpPr>
          <xdr:cNvPr id="4" name="AutoShape 131">
            <a:extLst>
              <a:ext uri="{FF2B5EF4-FFF2-40B4-BE49-F238E27FC236}">
                <a16:creationId xmlns:a16="http://schemas.microsoft.com/office/drawing/2014/main" id="{E087502B-1804-A8C9-CEEA-6E75BDC18D4B}"/>
              </a:ext>
            </a:extLst>
          </xdr:cNvPr>
          <xdr:cNvSpPr>
            <a:spLocks/>
          </xdr:cNvSpPr>
        </xdr:nvSpPr>
        <xdr:spPr bwMode="auto">
          <a:xfrm>
            <a:off x="6915150" y="3165475"/>
            <a:ext cx="1514475" cy="1409840"/>
          </a:xfrm>
          <a:prstGeom prst="borderCallout2">
            <a:avLst>
              <a:gd name="adj1" fmla="val 15792"/>
              <a:gd name="adj2" fmla="val -5032"/>
              <a:gd name="adj3" fmla="val 15792"/>
              <a:gd name="adj4" fmla="val -8806"/>
              <a:gd name="adj5" fmla="val -78949"/>
              <a:gd name="adj6" fmla="val -13208"/>
            </a:avLst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Ejemplo: Maquina enterrad, instrucciones, traslado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AutoShape 132">
            <a:extLst>
              <a:ext uri="{FF2B5EF4-FFF2-40B4-BE49-F238E27FC236}">
                <a16:creationId xmlns:a16="http://schemas.microsoft.com/office/drawing/2014/main" id="{3CA3B519-A468-CB0C-1084-921DCD82B26A}"/>
              </a:ext>
            </a:extLst>
          </xdr:cNvPr>
          <xdr:cNvSpPr>
            <a:spLocks/>
          </xdr:cNvSpPr>
        </xdr:nvSpPr>
        <xdr:spPr bwMode="auto">
          <a:xfrm>
            <a:off x="5459164" y="3432176"/>
            <a:ext cx="1395775" cy="704223"/>
          </a:xfrm>
          <a:prstGeom prst="borderCallout2">
            <a:avLst>
              <a:gd name="adj1" fmla="val 15384"/>
              <a:gd name="adj2" fmla="val -7019"/>
              <a:gd name="adj3" fmla="val 15384"/>
              <a:gd name="adj4" fmla="val -11403"/>
              <a:gd name="adj5" fmla="val -58348"/>
              <a:gd name="adj6" fmla="val -15131"/>
            </a:avLst>
          </a:prstGeom>
          <a:solidFill>
            <a:srgbClr val="FF99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Ejemplo: maniobras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Rectangle 754">
            <a:extLst>
              <a:ext uri="{FF2B5EF4-FFF2-40B4-BE49-F238E27FC236}">
                <a16:creationId xmlns:a16="http://schemas.microsoft.com/office/drawing/2014/main" id="{E7A2CA8F-79EA-7894-0B2F-6BB2E49403B4}"/>
              </a:ext>
            </a:extLst>
          </xdr:cNvPr>
          <xdr:cNvSpPr>
            <a:spLocks noChangeArrowheads="1"/>
          </xdr:cNvSpPr>
        </xdr:nvSpPr>
        <xdr:spPr bwMode="auto">
          <a:xfrm>
            <a:off x="590550" y="2584450"/>
            <a:ext cx="4238625" cy="466725"/>
          </a:xfrm>
          <a:prstGeom prst="rect">
            <a:avLst/>
          </a:prstGeom>
          <a:solidFill>
            <a:srgbClr val="339933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339933"/>
            </a:extrusionClr>
            <a:contourClr>
              <a:srgbClr val="339933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tarea principal 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Rectangle 755">
            <a:extLst>
              <a:ext uri="{FF2B5EF4-FFF2-40B4-BE49-F238E27FC236}">
                <a16:creationId xmlns:a16="http://schemas.microsoft.com/office/drawing/2014/main" id="{3756CADD-F224-EE87-FF4B-57C70B3168A6}"/>
              </a:ext>
            </a:extLst>
          </xdr:cNvPr>
          <xdr:cNvSpPr>
            <a:spLocks noChangeArrowheads="1"/>
          </xdr:cNvSpPr>
        </xdr:nvSpPr>
        <xdr:spPr bwMode="auto">
          <a:xfrm>
            <a:off x="4743450" y="2584450"/>
            <a:ext cx="1314450" cy="466725"/>
          </a:xfrm>
          <a:prstGeom prst="rect">
            <a:avLst/>
          </a:prstGeom>
          <a:solidFill>
            <a:srgbClr val="FF99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FF9900"/>
            </a:extrusionClr>
            <a:contourClr>
              <a:srgbClr val="FF990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Tareas aux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Rectangle 756">
            <a:extLst>
              <a:ext uri="{FF2B5EF4-FFF2-40B4-BE49-F238E27FC236}">
                <a16:creationId xmlns:a16="http://schemas.microsoft.com/office/drawing/2014/main" id="{EE97252C-C8CB-5F93-5AA9-1031EA8937A3}"/>
              </a:ext>
            </a:extLst>
          </xdr:cNvPr>
          <xdr:cNvSpPr>
            <a:spLocks noChangeArrowheads="1"/>
          </xdr:cNvSpPr>
        </xdr:nvSpPr>
        <xdr:spPr bwMode="auto">
          <a:xfrm>
            <a:off x="590550" y="2098675"/>
            <a:ext cx="5486400" cy="466725"/>
          </a:xfrm>
          <a:prstGeom prst="rect">
            <a:avLst/>
          </a:prstGeom>
          <a:solidFill>
            <a:srgbClr val="00FF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00FF00"/>
            </a:extrusionClr>
            <a:contourClr>
              <a:srgbClr val="00FF0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efectivo de trabajo - PMH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Rectangle 757">
            <a:extLst>
              <a:ext uri="{FF2B5EF4-FFF2-40B4-BE49-F238E27FC236}">
                <a16:creationId xmlns:a16="http://schemas.microsoft.com/office/drawing/2014/main" id="{6023BF8D-9559-AF0B-23CE-3CE2DBAD3E2E}"/>
              </a:ext>
            </a:extLst>
          </xdr:cNvPr>
          <xdr:cNvSpPr>
            <a:spLocks noChangeArrowheads="1"/>
          </xdr:cNvSpPr>
        </xdr:nvSpPr>
        <xdr:spPr bwMode="auto">
          <a:xfrm>
            <a:off x="6048375" y="2098675"/>
            <a:ext cx="1343025" cy="466725"/>
          </a:xfrm>
          <a:prstGeom prst="rect">
            <a:avLst/>
          </a:prstGeom>
          <a:solidFill>
            <a:srgbClr val="FF00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FF0000"/>
            </a:extrusionClr>
            <a:contourClr>
              <a:srgbClr val="FF000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Paradas </a:t>
            </a:r>
          </a:p>
        </xdr:txBody>
      </xdr:sp>
      <xdr:sp macro="" textlink="">
        <xdr:nvSpPr>
          <xdr:cNvPr id="10" name="Rectangle 758">
            <a:extLst>
              <a:ext uri="{FF2B5EF4-FFF2-40B4-BE49-F238E27FC236}">
                <a16:creationId xmlns:a16="http://schemas.microsoft.com/office/drawing/2014/main" id="{4DB3356E-86B1-9D8A-FB54-5513E1EC2DF1}"/>
              </a:ext>
            </a:extLst>
          </xdr:cNvPr>
          <xdr:cNvSpPr>
            <a:spLocks noChangeArrowheads="1"/>
          </xdr:cNvSpPr>
        </xdr:nvSpPr>
        <xdr:spPr bwMode="auto">
          <a:xfrm>
            <a:off x="590550" y="1606550"/>
            <a:ext cx="6800850" cy="476250"/>
          </a:xfrm>
          <a:prstGeom prst="rect">
            <a:avLst/>
          </a:prstGeom>
          <a:solidFill>
            <a:srgbClr val="0000FF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0000FF"/>
            </a:extrusionClr>
            <a:contourClr>
              <a:srgbClr val="0000FF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 máquina disponible - AMH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" name="Rectangle 759">
            <a:extLst>
              <a:ext uri="{FF2B5EF4-FFF2-40B4-BE49-F238E27FC236}">
                <a16:creationId xmlns:a16="http://schemas.microsoft.com/office/drawing/2014/main" id="{648A1ED8-E317-48E8-59A9-F75922AF8181}"/>
              </a:ext>
            </a:extLst>
          </xdr:cNvPr>
          <xdr:cNvSpPr>
            <a:spLocks noChangeArrowheads="1"/>
          </xdr:cNvSpPr>
        </xdr:nvSpPr>
        <xdr:spPr bwMode="auto">
          <a:xfrm>
            <a:off x="7391400" y="1606550"/>
            <a:ext cx="1638300" cy="476250"/>
          </a:xfrm>
          <a:prstGeom prst="rect">
            <a:avLst/>
          </a:prstGeom>
          <a:solidFill>
            <a:srgbClr val="80808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808080"/>
            </a:extrusionClr>
            <a:contourClr>
              <a:srgbClr val="80808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M&amp;R</a:t>
            </a:r>
          </a:p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Rectangle 760">
            <a:extLst>
              <a:ext uri="{FF2B5EF4-FFF2-40B4-BE49-F238E27FC236}">
                <a16:creationId xmlns:a16="http://schemas.microsoft.com/office/drawing/2014/main" id="{841D8D3C-8B58-75AE-528E-B9D86E190C7B}"/>
              </a:ext>
            </a:extLst>
          </xdr:cNvPr>
          <xdr:cNvSpPr>
            <a:spLocks noChangeArrowheads="1"/>
          </xdr:cNvSpPr>
        </xdr:nvSpPr>
        <xdr:spPr bwMode="auto">
          <a:xfrm>
            <a:off x="587375" y="1133475"/>
            <a:ext cx="8442325" cy="466725"/>
          </a:xfrm>
          <a:prstGeom prst="rect">
            <a:avLst/>
          </a:prstGeom>
          <a:solidFill>
            <a:srgbClr val="333399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0" h="0" prst="angle"/>
            <a:bevelB w="0" h="13500" prst="angle"/>
            <a:extrusionClr>
              <a:srgbClr val="333399"/>
            </a:extrusionClr>
            <a:contourClr>
              <a:srgbClr val="333399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programado - SMH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3" name="Rectangle 760">
            <a:extLst>
              <a:ext uri="{FF2B5EF4-FFF2-40B4-BE49-F238E27FC236}">
                <a16:creationId xmlns:a16="http://schemas.microsoft.com/office/drawing/2014/main" id="{8E0BD585-08A4-92F4-F87D-AA6AB5979B96}"/>
              </a:ext>
            </a:extLst>
          </xdr:cNvPr>
          <xdr:cNvSpPr>
            <a:spLocks noChangeArrowheads="1"/>
          </xdr:cNvSpPr>
        </xdr:nvSpPr>
        <xdr:spPr bwMode="auto">
          <a:xfrm>
            <a:off x="587375" y="650875"/>
            <a:ext cx="10829925" cy="466725"/>
          </a:xfrm>
          <a:prstGeom prst="rect">
            <a:avLst/>
          </a:prstGeom>
          <a:solidFill>
            <a:schemeClr val="bg1">
              <a:lumMod val="65000"/>
            </a:schemeClr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0" h="0" prst="angle"/>
            <a:bevelB w="0" h="13500" prst="angle"/>
            <a:extrusionClr>
              <a:srgbClr val="333399"/>
            </a:extrusionClr>
            <a:contourClr>
              <a:srgbClr val="333399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Total - TT - CT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Rectangle 759">
            <a:extLst>
              <a:ext uri="{FF2B5EF4-FFF2-40B4-BE49-F238E27FC236}">
                <a16:creationId xmlns:a16="http://schemas.microsoft.com/office/drawing/2014/main" id="{E539D72E-1457-D366-CE6B-70714A3426FF}"/>
              </a:ext>
            </a:extLst>
          </xdr:cNvPr>
          <xdr:cNvSpPr>
            <a:spLocks noChangeArrowheads="1"/>
          </xdr:cNvSpPr>
        </xdr:nvSpPr>
        <xdr:spPr bwMode="auto">
          <a:xfrm>
            <a:off x="9017000" y="1136650"/>
            <a:ext cx="2400300" cy="476250"/>
          </a:xfrm>
          <a:prstGeom prst="rect">
            <a:avLst/>
          </a:prstGeom>
          <a:solidFill>
            <a:srgbClr val="FFC000"/>
          </a:solidFill>
          <a:ln w="9525">
            <a:miter lim="800000"/>
            <a:headEnd/>
            <a:tailEnd/>
          </a:ln>
          <a:scene3d>
            <a:camera prst="legacyObliqueTopRight"/>
            <a:lightRig rig="legacyFlat3" dir="b"/>
          </a:scene3d>
          <a:sp3d prstMaterial="legacyMatte">
            <a:bevelT w="13500" h="13500" prst="angle"/>
            <a:bevelB w="13500" h="13500" prst="angle"/>
            <a:extrusionClr>
              <a:srgbClr val="808080"/>
            </a:extrusionClr>
            <a:contourClr>
              <a:srgbClr val="808080"/>
            </a:contourClr>
          </a:sp3d>
        </xdr:spPr>
        <xdr:txBody>
          <a:bodyPr vertOverflow="clip" wrap="square" lIns="54000" tIns="45720" rIns="54000" bIns="45720" anchor="t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Tiempo no operativo</a:t>
            </a:r>
          </a:p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n-NZ" sz="12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AutoShape 130">
            <a:extLst>
              <a:ext uri="{FF2B5EF4-FFF2-40B4-BE49-F238E27FC236}">
                <a16:creationId xmlns:a16="http://schemas.microsoft.com/office/drawing/2014/main" id="{606390D2-E0A9-6030-3A90-00D958879B3D}"/>
              </a:ext>
            </a:extLst>
          </xdr:cNvPr>
          <xdr:cNvSpPr>
            <a:spLocks/>
          </xdr:cNvSpPr>
        </xdr:nvSpPr>
        <xdr:spPr bwMode="auto">
          <a:xfrm>
            <a:off x="10534650" y="1933576"/>
            <a:ext cx="1460500" cy="1983363"/>
          </a:xfrm>
          <a:prstGeom prst="borderCallout2">
            <a:avLst>
              <a:gd name="adj1" fmla="val 13792"/>
              <a:gd name="adj2" fmla="val -7694"/>
              <a:gd name="adj3" fmla="val 13792"/>
              <a:gd name="adj4" fmla="val -20194"/>
              <a:gd name="adj5" fmla="val -15769"/>
              <a:gd name="adj6" fmla="val -38445"/>
            </a:avLst>
          </a:prstGeom>
          <a:solidFill>
            <a:srgbClr val="FFC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NZ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Ejemplo: Feriados, fines de semana, dias descontados por lluvia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85725</xdr:rowOff>
    </xdr:from>
    <xdr:to>
      <xdr:col>10</xdr:col>
      <xdr:colOff>200025</xdr:colOff>
      <xdr:row>9</xdr:row>
      <xdr:rowOff>19050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E0EA5530-F70E-5FBF-74E7-B8D3D7EE52CC}"/>
            </a:ext>
          </a:extLst>
        </xdr:cNvPr>
        <xdr:cNvSpPr txBox="1"/>
      </xdr:nvSpPr>
      <xdr:spPr>
        <a:xfrm>
          <a:off x="904875" y="247650"/>
          <a:ext cx="539115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/>
            <a:t>Para</a:t>
          </a:r>
          <a:r>
            <a:rPr lang="es-UY" sz="1100" baseline="0"/>
            <a:t> una maquina de cosecha de la que pueda obtener datos; </a:t>
          </a:r>
          <a:r>
            <a:rPr lang="es-UY" sz="1100"/>
            <a:t>Elaborar</a:t>
          </a:r>
          <a:r>
            <a:rPr lang="es-UY" sz="1100" baseline="0"/>
            <a:t> indicadores de productividad como el ejercicio 1 de éste práctico:</a:t>
          </a:r>
        </a:p>
        <a:p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Disponibidad mecanica</a:t>
          </a:r>
          <a:endParaRPr lang="es-UY">
            <a:effectLst/>
          </a:endParaRPr>
        </a:p>
        <a:p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Eficiencia Operativa</a:t>
          </a:r>
          <a:endParaRPr lang="es-UY">
            <a:effectLst/>
          </a:endParaRPr>
        </a:p>
        <a:p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Productividad en tiempo efectivo</a:t>
          </a:r>
          <a:endParaRPr lang="es-UY">
            <a:effectLst/>
          </a:endParaRPr>
        </a:p>
        <a:p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Productividad en tiempo programado</a:t>
          </a:r>
          <a:endParaRPr lang="es-UY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8g5B8ZEbT1iOHgw7jf54iam6LMYOoPz/view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drive.google.com/file/d/1DBDJ5pZV1iuiffv40NJwPk6Lyk2Uk-39/view" TargetMode="External"/><Relationship Id="rId1" Type="http://schemas.openxmlformats.org/officeDocument/2006/relationships/hyperlink" Target="https://drive.google.com/file/d/15cAQ7RIVlK7giCUhCXfoo8FroiRUgW4g/view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drive.google.com/file/d/1mJ-nHKM6yjTSgrhbuta4nKImCbACqRa4/view" TargetMode="External"/><Relationship Id="rId4" Type="http://schemas.openxmlformats.org/officeDocument/2006/relationships/hyperlink" Target="https://drive.google.com/file/d/1UJY9jogEccccn23GaqRw8ao310B6qwB8/vie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youtube.com/watch?v=O607m8P4MxU" TargetMode="External"/><Relationship Id="rId7" Type="http://schemas.openxmlformats.org/officeDocument/2006/relationships/hyperlink" Target="https://www.youtube.com/watch?v=tGabH6RvrAg" TargetMode="External"/><Relationship Id="rId2" Type="http://schemas.openxmlformats.org/officeDocument/2006/relationships/hyperlink" Target="https://www.youtube.com/watch?v=3eeFFWgn_Gs" TargetMode="External"/><Relationship Id="rId1" Type="http://schemas.openxmlformats.org/officeDocument/2006/relationships/hyperlink" Target="https://www.youtube.com/watch?v=B2sujIZStDU" TargetMode="External"/><Relationship Id="rId6" Type="http://schemas.openxmlformats.org/officeDocument/2006/relationships/hyperlink" Target="https://www.youtube.com/watch?v=tGabH6RvrAg" TargetMode="External"/><Relationship Id="rId5" Type="http://schemas.openxmlformats.org/officeDocument/2006/relationships/hyperlink" Target="https://www.youtube.com/watch?v=F1d4cIZC38U" TargetMode="External"/><Relationship Id="rId4" Type="http://schemas.openxmlformats.org/officeDocument/2006/relationships/hyperlink" Target="https://www.youtube.com/watch?v=EZH4pmGdXu0" TargetMode="External"/><Relationship Id="rId9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1:E26"/>
  <sheetViews>
    <sheetView showGridLines="0" zoomScaleNormal="100" workbookViewId="0">
      <selection activeCell="F9" sqref="F9"/>
    </sheetView>
  </sheetViews>
  <sheetFormatPr baseColWidth="10" defaultRowHeight="12.75" x14ac:dyDescent="0.2"/>
  <cols>
    <col min="1" max="1" width="7.7109375" style="4" customWidth="1"/>
    <col min="2" max="2" width="41.7109375" style="4" bestFit="1" customWidth="1"/>
    <col min="3" max="3" width="10.85546875" style="6" customWidth="1"/>
    <col min="4" max="4" width="17.140625" style="4" customWidth="1"/>
    <col min="5" max="5" width="13.5703125" style="4" customWidth="1"/>
    <col min="6" max="6" width="37.28515625" style="4" bestFit="1" customWidth="1"/>
    <col min="7" max="7" width="4.7109375" style="4" customWidth="1"/>
    <col min="8" max="257" width="9.140625" style="4" customWidth="1"/>
    <col min="258" max="16384" width="11.42578125" style="4"/>
  </cols>
  <sheetData>
    <row r="1" spans="2:5" ht="18.75" customHeight="1" x14ac:dyDescent="0.2"/>
    <row r="2" spans="2:5" ht="18.75" customHeight="1" x14ac:dyDescent="0.2"/>
    <row r="3" spans="2:5" ht="18.75" customHeight="1" x14ac:dyDescent="0.2"/>
    <row r="4" spans="2:5" ht="18.75" customHeight="1" x14ac:dyDescent="0.2"/>
    <row r="5" spans="2:5" ht="18.75" customHeight="1" x14ac:dyDescent="0.2"/>
    <row r="6" spans="2:5" ht="18.75" customHeight="1" thickBot="1" x14ac:dyDescent="0.25">
      <c r="B6" s="9"/>
      <c r="C6" s="10"/>
      <c r="D6" s="9"/>
      <c r="E6" s="9"/>
    </row>
    <row r="7" spans="2:5" ht="21.75" customHeight="1" thickTop="1" x14ac:dyDescent="0.2">
      <c r="B7" s="74" t="s">
        <v>20</v>
      </c>
      <c r="C7" s="74"/>
      <c r="D7" s="74"/>
      <c r="E7" s="13"/>
    </row>
    <row r="8" spans="2:5" ht="21.75" customHeight="1" x14ac:dyDescent="0.2">
      <c r="B8" s="14" t="s">
        <v>21</v>
      </c>
      <c r="C8" s="2" t="s">
        <v>1</v>
      </c>
      <c r="D8" s="3" t="s">
        <v>12</v>
      </c>
      <c r="E8" s="1" t="s">
        <v>18</v>
      </c>
    </row>
    <row r="9" spans="2:5" ht="14.25" customHeight="1" x14ac:dyDescent="0.2">
      <c r="B9" s="4" t="s">
        <v>5</v>
      </c>
      <c r="C9" s="4">
        <v>31</v>
      </c>
      <c r="D9" s="4" t="s">
        <v>2</v>
      </c>
    </row>
    <row r="10" spans="2:5" ht="14.25" customHeight="1" x14ac:dyDescent="0.2">
      <c r="B10" s="4" t="s">
        <v>6</v>
      </c>
      <c r="C10" s="4">
        <v>7</v>
      </c>
      <c r="D10" s="4" t="s">
        <v>2</v>
      </c>
    </row>
    <row r="11" spans="2:5" ht="14.25" customHeight="1" x14ac:dyDescent="0.2">
      <c r="B11" s="4" t="s">
        <v>7</v>
      </c>
      <c r="C11" s="4">
        <v>18</v>
      </c>
      <c r="D11" s="4" t="s">
        <v>3</v>
      </c>
      <c r="E11" s="4" t="s">
        <v>8</v>
      </c>
    </row>
    <row r="12" spans="2:5" x14ac:dyDescent="0.2">
      <c r="B12" s="4" t="s">
        <v>67</v>
      </c>
      <c r="C12" s="7">
        <v>32</v>
      </c>
      <c r="D12" s="4" t="s">
        <v>11</v>
      </c>
      <c r="E12" s="4" t="s">
        <v>17</v>
      </c>
    </row>
    <row r="13" spans="2:5" x14ac:dyDescent="0.2">
      <c r="B13" s="4" t="s">
        <v>68</v>
      </c>
      <c r="C13" s="70">
        <v>67.5</v>
      </c>
      <c r="D13" s="4" t="s">
        <v>11</v>
      </c>
      <c r="E13" s="5"/>
    </row>
    <row r="14" spans="2:5" x14ac:dyDescent="0.2">
      <c r="B14" s="4" t="s">
        <v>14</v>
      </c>
      <c r="C14" s="5">
        <v>18</v>
      </c>
      <c r="D14" s="4" t="s">
        <v>71</v>
      </c>
      <c r="E14" s="5"/>
    </row>
    <row r="15" spans="2:5" x14ac:dyDescent="0.2">
      <c r="B15" s="4" t="s">
        <v>13</v>
      </c>
      <c r="C15" s="7">
        <v>478</v>
      </c>
      <c r="D15" s="4" t="s">
        <v>38</v>
      </c>
      <c r="E15" s="5"/>
    </row>
    <row r="16" spans="2:5" x14ac:dyDescent="0.2">
      <c r="B16" s="4" t="s">
        <v>66</v>
      </c>
      <c r="C16" s="8">
        <v>26.7</v>
      </c>
      <c r="D16" s="4" t="s">
        <v>16</v>
      </c>
    </row>
    <row r="17" spans="2:5" x14ac:dyDescent="0.2">
      <c r="B17" s="4" t="s">
        <v>69</v>
      </c>
      <c r="C17" s="8">
        <v>0.93</v>
      </c>
      <c r="D17" s="4" t="s">
        <v>70</v>
      </c>
    </row>
    <row r="18" spans="2:5" x14ac:dyDescent="0.2">
      <c r="B18" s="11"/>
      <c r="C18" s="12"/>
      <c r="D18" s="11"/>
      <c r="E18" s="11"/>
    </row>
    <row r="19" spans="2:5" x14ac:dyDescent="0.2">
      <c r="B19" s="75" t="s">
        <v>47</v>
      </c>
      <c r="C19" s="75"/>
      <c r="D19" s="75"/>
      <c r="E19" s="15"/>
    </row>
    <row r="20" spans="2:5" x14ac:dyDescent="0.2">
      <c r="B20" s="15" t="s">
        <v>43</v>
      </c>
      <c r="C20" s="41"/>
      <c r="D20" s="15" t="s">
        <v>0</v>
      </c>
      <c r="E20" s="15"/>
    </row>
    <row r="21" spans="2:5" x14ac:dyDescent="0.2">
      <c r="B21" s="15" t="s">
        <v>44</v>
      </c>
      <c r="C21" s="41"/>
      <c r="D21" s="15" t="s">
        <v>0</v>
      </c>
      <c r="E21" s="15"/>
    </row>
    <row r="22" spans="2:5" x14ac:dyDescent="0.2">
      <c r="B22" s="15" t="s">
        <v>15</v>
      </c>
      <c r="C22" s="42"/>
      <c r="D22" s="15" t="s">
        <v>4</v>
      </c>
      <c r="E22" s="15"/>
    </row>
    <row r="23" spans="2:5" ht="13.5" thickBot="1" x14ac:dyDescent="0.25">
      <c r="B23" s="16" t="s">
        <v>19</v>
      </c>
      <c r="C23" s="43"/>
      <c r="D23" s="16" t="s">
        <v>4</v>
      </c>
      <c r="E23" s="16"/>
    </row>
    <row r="24" spans="2:5" ht="13.5" thickTop="1" x14ac:dyDescent="0.2">
      <c r="B24" s="1" t="s">
        <v>9</v>
      </c>
    </row>
    <row r="25" spans="2:5" x14ac:dyDescent="0.2">
      <c r="B25" s="4" t="s">
        <v>10</v>
      </c>
    </row>
    <row r="26" spans="2:5" x14ac:dyDescent="0.2">
      <c r="B26" s="4" t="s">
        <v>42</v>
      </c>
    </row>
  </sheetData>
  <mergeCells count="2">
    <mergeCell ref="B7:D7"/>
    <mergeCell ref="B19:D19"/>
  </mergeCells>
  <phoneticPr fontId="3" type="noConversion"/>
  <pageMargins left="0.75" right="0.75" top="1" bottom="1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BCC2-5AEE-4EA9-B833-B1FFAF73E69A}">
  <dimension ref="A1"/>
  <sheetViews>
    <sheetView workbookViewId="0"/>
  </sheetViews>
  <sheetFormatPr baseColWidth="10" defaultRowHeight="12.75" x14ac:dyDescent="0.2"/>
  <sheetData>
    <row r="1" spans="1:1" x14ac:dyDescent="0.2">
      <c r="A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CCDA-9720-44D3-BDF5-7C45E80BE0D0}">
  <dimension ref="A1"/>
  <sheetViews>
    <sheetView workbookViewId="0">
      <selection activeCell="F20" sqref="F20"/>
    </sheetView>
  </sheetViews>
  <sheetFormatPr baseColWidth="10" defaultRowHeight="12.75" x14ac:dyDescent="0.2"/>
  <sheetData>
    <row r="1" spans="1:1" x14ac:dyDescent="0.2">
      <c r="A1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7062-3656-4AD2-A90D-67E41A27BC41}">
  <sheetPr>
    <tabColor theme="9" tint="-0.249977111117893"/>
  </sheetPr>
  <dimension ref="B2:N40"/>
  <sheetViews>
    <sheetView showGridLines="0" topLeftCell="A16" zoomScale="85" zoomScaleNormal="85" workbookViewId="0">
      <selection activeCell="L14" sqref="L14"/>
    </sheetView>
  </sheetViews>
  <sheetFormatPr baseColWidth="10" defaultRowHeight="15" x14ac:dyDescent="0.25"/>
  <cols>
    <col min="1" max="1" width="4.85546875" style="18" customWidth="1"/>
    <col min="2" max="2" width="20" style="18" customWidth="1"/>
    <col min="3" max="3" width="15.28515625" style="18" bestFit="1" customWidth="1"/>
    <col min="4" max="4" width="12.42578125" style="18" customWidth="1"/>
    <col min="5" max="5" width="9.5703125" style="18" customWidth="1"/>
    <col min="6" max="6" width="12.42578125" style="18" customWidth="1"/>
    <col min="7" max="7" width="10.28515625" style="18" customWidth="1"/>
    <col min="8" max="8" width="9.42578125" style="18" customWidth="1"/>
    <col min="9" max="9" width="13.140625" style="18" customWidth="1"/>
    <col min="10" max="10" width="13.5703125" style="18" customWidth="1"/>
    <col min="11" max="11" width="10.140625" style="18" customWidth="1"/>
    <col min="12" max="12" width="13.140625" style="18" customWidth="1"/>
    <col min="13" max="14" width="18.85546875" style="18" customWidth="1"/>
    <col min="15" max="15" width="9.7109375" style="18" customWidth="1"/>
    <col min="16" max="16" width="10.42578125" style="18" bestFit="1" customWidth="1"/>
    <col min="17" max="17" width="12.28515625" style="18" bestFit="1" customWidth="1"/>
    <col min="18" max="16384" width="11.42578125" style="18"/>
  </cols>
  <sheetData>
    <row r="2" spans="2:14" ht="18.75" x14ac:dyDescent="0.3">
      <c r="B2" s="17" t="s">
        <v>21</v>
      </c>
    </row>
    <row r="3" spans="2:14" x14ac:dyDescent="0.25">
      <c r="B3" s="18" t="s">
        <v>22</v>
      </c>
      <c r="D3" s="18" t="s">
        <v>48</v>
      </c>
    </row>
    <row r="4" spans="2:14" x14ac:dyDescent="0.25">
      <c r="B4" s="18" t="s">
        <v>23</v>
      </c>
      <c r="D4" s="18">
        <v>7.2</v>
      </c>
    </row>
    <row r="5" spans="2:14" x14ac:dyDescent="0.25">
      <c r="B5" s="18" t="s">
        <v>24</v>
      </c>
      <c r="D5" s="18">
        <v>4.2</v>
      </c>
    </row>
    <row r="6" spans="2:14" x14ac:dyDescent="0.25">
      <c r="B6" s="18" t="s">
        <v>25</v>
      </c>
      <c r="D6" s="18">
        <v>0.55000000000000004</v>
      </c>
    </row>
    <row r="7" spans="2:14" ht="45" x14ac:dyDescent="0.25">
      <c r="B7" s="19" t="s">
        <v>26</v>
      </c>
      <c r="D7" s="18">
        <v>0.49</v>
      </c>
    </row>
    <row r="8" spans="2:14" x14ac:dyDescent="0.25">
      <c r="B8" s="18" t="s">
        <v>27</v>
      </c>
      <c r="D8" s="18">
        <v>0.52</v>
      </c>
    </row>
    <row r="10" spans="2:14" x14ac:dyDescent="0.25">
      <c r="B10" s="20"/>
      <c r="C10" s="21"/>
      <c r="D10" s="22"/>
      <c r="F10" s="20" t="s">
        <v>39</v>
      </c>
      <c r="G10" s="21"/>
      <c r="H10" s="21"/>
      <c r="I10" s="23">
        <v>0.74</v>
      </c>
    </row>
    <row r="11" spans="2:14" x14ac:dyDescent="0.25">
      <c r="B11" s="24"/>
      <c r="D11" s="25"/>
      <c r="F11" s="24" t="s">
        <v>40</v>
      </c>
      <c r="I11" s="26">
        <v>0.68</v>
      </c>
    </row>
    <row r="12" spans="2:14" x14ac:dyDescent="0.25">
      <c r="B12" s="27"/>
      <c r="C12" s="28"/>
      <c r="D12" s="29"/>
      <c r="F12" s="27" t="s">
        <v>41</v>
      </c>
      <c r="G12" s="28"/>
      <c r="H12" s="28"/>
      <c r="I12" s="30">
        <v>0.71</v>
      </c>
    </row>
    <row r="13" spans="2:14" ht="30.75" customHeight="1" x14ac:dyDescent="0.25">
      <c r="M13" s="76" t="s">
        <v>37</v>
      </c>
      <c r="N13" s="76"/>
    </row>
    <row r="14" spans="2:14" ht="30.75" customHeight="1" x14ac:dyDescent="0.25">
      <c r="B14" s="31" t="s">
        <v>28</v>
      </c>
      <c r="C14" s="31" t="s">
        <v>29</v>
      </c>
      <c r="D14" s="31" t="s">
        <v>128</v>
      </c>
      <c r="E14" s="32" t="s">
        <v>30</v>
      </c>
      <c r="F14" s="31" t="s">
        <v>31</v>
      </c>
      <c r="G14" s="31" t="s">
        <v>133</v>
      </c>
      <c r="H14" s="31" t="s">
        <v>129</v>
      </c>
      <c r="I14" s="31" t="s">
        <v>134</v>
      </c>
      <c r="J14" s="31" t="s">
        <v>135</v>
      </c>
      <c r="K14" s="31" t="s">
        <v>136</v>
      </c>
      <c r="L14" s="50" t="s">
        <v>32</v>
      </c>
      <c r="M14" s="33" t="s">
        <v>45</v>
      </c>
      <c r="N14" s="33" t="s">
        <v>46</v>
      </c>
    </row>
    <row r="15" spans="2:14" x14ac:dyDescent="0.25">
      <c r="B15" s="34" t="s">
        <v>35</v>
      </c>
      <c r="C15" s="34">
        <v>1998</v>
      </c>
      <c r="D15" s="34">
        <v>19</v>
      </c>
      <c r="E15" s="34">
        <v>17.16</v>
      </c>
      <c r="F15" s="34">
        <v>14.79</v>
      </c>
      <c r="G15" s="35">
        <v>898.2</v>
      </c>
      <c r="H15" s="34">
        <v>163.87</v>
      </c>
      <c r="I15" s="34">
        <v>0.18</v>
      </c>
      <c r="J15" s="36">
        <f t="shared" ref="J15:J39" si="0">H15/(2013-C15)</f>
        <v>10.924666666666667</v>
      </c>
      <c r="K15" s="34">
        <v>17.79</v>
      </c>
      <c r="L15" s="45">
        <f>+H15*K15</f>
        <v>2915.2473</v>
      </c>
      <c r="M15" s="44">
        <f>5.62+57.85*I15</f>
        <v>16.033000000000001</v>
      </c>
      <c r="N15" s="44">
        <f>+M15*$I$11</f>
        <v>10.902440000000002</v>
      </c>
    </row>
    <row r="16" spans="2:14" x14ac:dyDescent="0.25">
      <c r="B16" s="34" t="s">
        <v>35</v>
      </c>
      <c r="C16" s="34">
        <v>1998</v>
      </c>
      <c r="D16" s="34">
        <v>14</v>
      </c>
      <c r="E16" s="34">
        <v>17.98</v>
      </c>
      <c r="F16" s="34">
        <v>16.309999999999999</v>
      </c>
      <c r="G16" s="35">
        <v>990.5</v>
      </c>
      <c r="H16" s="34">
        <v>203.91</v>
      </c>
      <c r="I16" s="34">
        <v>0.21</v>
      </c>
      <c r="J16" s="36">
        <f t="shared" si="0"/>
        <v>13.593999999999999</v>
      </c>
      <c r="K16" s="34">
        <v>17.48</v>
      </c>
      <c r="L16" s="45">
        <f t="shared" ref="L16:L39" si="1">+H16*K16</f>
        <v>3564.3467999999998</v>
      </c>
      <c r="M16" s="44">
        <f t="shared" ref="M16:M39" si="2">5.62+57.85*I16</f>
        <v>17.7685</v>
      </c>
      <c r="N16" s="44">
        <f t="shared" ref="N16:N21" si="3">+M16*$I$11</f>
        <v>12.08258</v>
      </c>
    </row>
    <row r="17" spans="2:14" x14ac:dyDescent="0.25">
      <c r="B17" s="34" t="s">
        <v>35</v>
      </c>
      <c r="C17" s="34">
        <v>1998</v>
      </c>
      <c r="D17" s="34">
        <v>7</v>
      </c>
      <c r="E17" s="34">
        <v>17.690000000000001</v>
      </c>
      <c r="F17" s="34">
        <v>13.7</v>
      </c>
      <c r="G17" s="35">
        <v>852.4</v>
      </c>
      <c r="H17" s="34">
        <v>138.33000000000001</v>
      </c>
      <c r="I17" s="34">
        <v>0.16</v>
      </c>
      <c r="J17" s="36">
        <f t="shared" si="0"/>
        <v>9.2220000000000013</v>
      </c>
      <c r="K17" s="34">
        <v>5.3</v>
      </c>
      <c r="L17" s="45">
        <f t="shared" si="1"/>
        <v>733.149</v>
      </c>
      <c r="M17" s="44">
        <f t="shared" si="2"/>
        <v>14.876000000000001</v>
      </c>
      <c r="N17" s="44">
        <f t="shared" si="3"/>
        <v>10.115680000000001</v>
      </c>
    </row>
    <row r="18" spans="2:14" x14ac:dyDescent="0.25">
      <c r="B18" s="34" t="s">
        <v>35</v>
      </c>
      <c r="C18" s="34">
        <v>1998</v>
      </c>
      <c r="D18" s="34">
        <v>5</v>
      </c>
      <c r="E18" s="34">
        <v>18.61</v>
      </c>
      <c r="F18" s="34">
        <v>15.21</v>
      </c>
      <c r="G18" s="35">
        <v>973.3</v>
      </c>
      <c r="H18" s="34">
        <v>211</v>
      </c>
      <c r="I18" s="34">
        <v>0.22</v>
      </c>
      <c r="J18" s="36">
        <f t="shared" si="0"/>
        <v>14.066666666666666</v>
      </c>
      <c r="K18" s="34">
        <v>7.45</v>
      </c>
      <c r="L18" s="45">
        <f t="shared" si="1"/>
        <v>1571.95</v>
      </c>
      <c r="M18" s="44">
        <f t="shared" si="2"/>
        <v>18.347000000000001</v>
      </c>
      <c r="N18" s="44">
        <f t="shared" si="3"/>
        <v>12.475960000000002</v>
      </c>
    </row>
    <row r="19" spans="2:14" x14ac:dyDescent="0.25">
      <c r="B19" s="34" t="s">
        <v>35</v>
      </c>
      <c r="C19" s="34">
        <v>1998</v>
      </c>
      <c r="D19" s="34">
        <v>5</v>
      </c>
      <c r="E19" s="34">
        <v>19.52</v>
      </c>
      <c r="F19" s="34">
        <v>16.989999999999998</v>
      </c>
      <c r="G19" s="35">
        <v>893.3</v>
      </c>
      <c r="H19" s="34">
        <v>228.71</v>
      </c>
      <c r="I19" s="34">
        <v>0.26</v>
      </c>
      <c r="J19" s="36">
        <f t="shared" si="0"/>
        <v>15.247333333333334</v>
      </c>
      <c r="K19" s="34">
        <v>5.54</v>
      </c>
      <c r="L19" s="45">
        <f t="shared" si="1"/>
        <v>1267.0534</v>
      </c>
      <c r="M19" s="44">
        <f t="shared" si="2"/>
        <v>20.661000000000001</v>
      </c>
      <c r="N19" s="44">
        <f t="shared" si="3"/>
        <v>14.049480000000003</v>
      </c>
    </row>
    <row r="20" spans="2:14" x14ac:dyDescent="0.25">
      <c r="B20" s="34" t="s">
        <v>35</v>
      </c>
      <c r="C20" s="34">
        <v>1998</v>
      </c>
      <c r="D20" s="34">
        <v>10</v>
      </c>
      <c r="E20" s="34">
        <v>16.59</v>
      </c>
      <c r="F20" s="34">
        <v>15.42</v>
      </c>
      <c r="G20" s="35">
        <v>893.3</v>
      </c>
      <c r="H20" s="34">
        <v>157.80000000000001</v>
      </c>
      <c r="I20" s="34">
        <v>0.18</v>
      </c>
      <c r="J20" s="36">
        <f t="shared" si="0"/>
        <v>10.520000000000001</v>
      </c>
      <c r="K20" s="34">
        <v>10.130000000000001</v>
      </c>
      <c r="L20" s="45">
        <f t="shared" si="1"/>
        <v>1598.5140000000004</v>
      </c>
      <c r="M20" s="44">
        <f t="shared" si="2"/>
        <v>16.033000000000001</v>
      </c>
      <c r="N20" s="44">
        <f t="shared" si="3"/>
        <v>10.902440000000002</v>
      </c>
    </row>
    <row r="21" spans="2:14" x14ac:dyDescent="0.25">
      <c r="B21" s="34" t="s">
        <v>34</v>
      </c>
      <c r="C21" s="34">
        <v>1995</v>
      </c>
      <c r="D21" s="34">
        <v>4</v>
      </c>
      <c r="E21" s="34">
        <v>22.55</v>
      </c>
      <c r="F21" s="34">
        <v>27.74</v>
      </c>
      <c r="G21" s="35">
        <v>1008.3</v>
      </c>
      <c r="H21" s="34">
        <v>474.24</v>
      </c>
      <c r="I21" s="34">
        <v>0.47</v>
      </c>
      <c r="J21" s="36">
        <f t="shared" si="0"/>
        <v>26.346666666666668</v>
      </c>
      <c r="K21" s="34">
        <v>4.57</v>
      </c>
      <c r="L21" s="45">
        <f t="shared" si="1"/>
        <v>2167.2768000000001</v>
      </c>
      <c r="M21" s="44">
        <f t="shared" si="2"/>
        <v>32.8095</v>
      </c>
      <c r="N21" s="44">
        <f>+M21*$I$10</f>
        <v>24.279029999999999</v>
      </c>
    </row>
    <row r="22" spans="2:14" x14ac:dyDescent="0.25">
      <c r="B22" s="34" t="s">
        <v>34</v>
      </c>
      <c r="C22" s="34">
        <v>1995</v>
      </c>
      <c r="D22" s="34">
        <v>30</v>
      </c>
      <c r="E22" s="34">
        <v>22.84</v>
      </c>
      <c r="F22" s="34">
        <v>28.75</v>
      </c>
      <c r="G22" s="35">
        <v>938.9</v>
      </c>
      <c r="H22" s="34">
        <v>511.24</v>
      </c>
      <c r="I22" s="34">
        <v>0.54</v>
      </c>
      <c r="J22" s="36">
        <f t="shared" si="0"/>
        <v>28.402222222222221</v>
      </c>
      <c r="K22" s="34">
        <v>29.99</v>
      </c>
      <c r="L22" s="45">
        <f t="shared" si="1"/>
        <v>15332.087599999999</v>
      </c>
      <c r="M22" s="44">
        <f t="shared" si="2"/>
        <v>36.859000000000002</v>
      </c>
      <c r="N22" s="44">
        <f t="shared" ref="N22:N25" si="4">+M22*$I$10</f>
        <v>27.275660000000002</v>
      </c>
    </row>
    <row r="23" spans="2:14" x14ac:dyDescent="0.25">
      <c r="B23" s="34" t="s">
        <v>34</v>
      </c>
      <c r="C23" s="34">
        <v>1995</v>
      </c>
      <c r="D23" s="34">
        <v>46</v>
      </c>
      <c r="E23" s="34">
        <v>22.08</v>
      </c>
      <c r="F23" s="34">
        <v>27.85</v>
      </c>
      <c r="G23" s="35">
        <v>997.1</v>
      </c>
      <c r="H23" s="34">
        <v>458.05</v>
      </c>
      <c r="I23" s="34">
        <v>0.46</v>
      </c>
      <c r="J23" s="36">
        <f t="shared" si="0"/>
        <v>25.447222222222223</v>
      </c>
      <c r="K23" s="34">
        <v>45.1</v>
      </c>
      <c r="L23" s="45">
        <f t="shared" si="1"/>
        <v>20658.055</v>
      </c>
      <c r="M23" s="44">
        <f t="shared" si="2"/>
        <v>32.231000000000002</v>
      </c>
      <c r="N23" s="44">
        <f t="shared" si="4"/>
        <v>23.850940000000001</v>
      </c>
    </row>
    <row r="24" spans="2:14" x14ac:dyDescent="0.25">
      <c r="B24" s="34" t="s">
        <v>34</v>
      </c>
      <c r="C24" s="34">
        <v>1995</v>
      </c>
      <c r="D24" s="34">
        <v>18</v>
      </c>
      <c r="E24" s="34">
        <v>22.42</v>
      </c>
      <c r="F24" s="34">
        <v>28.65</v>
      </c>
      <c r="G24" s="35">
        <v>1000</v>
      </c>
      <c r="H24" s="34">
        <v>509.21</v>
      </c>
      <c r="I24" s="34">
        <v>0.51</v>
      </c>
      <c r="J24" s="36">
        <f t="shared" si="0"/>
        <v>28.289444444444442</v>
      </c>
      <c r="K24" s="34">
        <v>19.329999999999998</v>
      </c>
      <c r="L24" s="45">
        <f t="shared" si="1"/>
        <v>9843.0292999999983</v>
      </c>
      <c r="M24" s="44">
        <f t="shared" si="2"/>
        <v>35.1235</v>
      </c>
      <c r="N24" s="44">
        <f t="shared" si="4"/>
        <v>25.991389999999999</v>
      </c>
    </row>
    <row r="25" spans="2:14" x14ac:dyDescent="0.25">
      <c r="B25" s="34" t="s">
        <v>34</v>
      </c>
      <c r="C25" s="34">
        <v>1995</v>
      </c>
      <c r="D25" s="34">
        <v>20</v>
      </c>
      <c r="E25" s="34">
        <v>23.06</v>
      </c>
      <c r="F25" s="34">
        <v>30.29</v>
      </c>
      <c r="G25" s="35">
        <v>996.7</v>
      </c>
      <c r="H25" s="34">
        <v>582.42999999999995</v>
      </c>
      <c r="I25" s="34">
        <v>0.57999999999999996</v>
      </c>
      <c r="J25" s="36">
        <f t="shared" si="0"/>
        <v>32.357222222222219</v>
      </c>
      <c r="K25" s="34">
        <v>19.309999999999999</v>
      </c>
      <c r="L25" s="45">
        <f t="shared" si="1"/>
        <v>11246.723299999998</v>
      </c>
      <c r="M25" s="44">
        <f t="shared" si="2"/>
        <v>39.172999999999995</v>
      </c>
      <c r="N25" s="44">
        <f t="shared" si="4"/>
        <v>28.988019999999995</v>
      </c>
    </row>
    <row r="26" spans="2:14" x14ac:dyDescent="0.25">
      <c r="B26" s="34" t="s">
        <v>36</v>
      </c>
      <c r="C26" s="34">
        <v>1999</v>
      </c>
      <c r="D26" s="34">
        <v>8</v>
      </c>
      <c r="E26" s="34">
        <v>15.5</v>
      </c>
      <c r="F26" s="34">
        <v>11.69</v>
      </c>
      <c r="G26" s="35">
        <v>587.5</v>
      </c>
      <c r="H26" s="34">
        <v>81.87</v>
      </c>
      <c r="I26" s="34">
        <v>0.14000000000000001</v>
      </c>
      <c r="J26" s="36">
        <f t="shared" si="0"/>
        <v>5.8478571428571433</v>
      </c>
      <c r="K26" s="34">
        <v>9.83</v>
      </c>
      <c r="L26" s="45">
        <f t="shared" si="1"/>
        <v>804.78210000000001</v>
      </c>
      <c r="M26" s="44">
        <f t="shared" si="2"/>
        <v>13.719000000000001</v>
      </c>
      <c r="N26" s="44">
        <f t="shared" ref="N26:N28" si="5">+M26*$I$11</f>
        <v>9.3289200000000019</v>
      </c>
    </row>
    <row r="27" spans="2:14" x14ac:dyDescent="0.25">
      <c r="B27" s="34" t="s">
        <v>36</v>
      </c>
      <c r="C27" s="34">
        <v>1998</v>
      </c>
      <c r="D27" s="34">
        <v>3</v>
      </c>
      <c r="E27" s="34">
        <v>21.63</v>
      </c>
      <c r="F27" s="34">
        <v>17.28</v>
      </c>
      <c r="G27" s="35">
        <v>477.8</v>
      </c>
      <c r="H27" s="34">
        <v>151.94999999999999</v>
      </c>
      <c r="I27" s="34">
        <v>0.32</v>
      </c>
      <c r="J27" s="36">
        <f t="shared" si="0"/>
        <v>10.129999999999999</v>
      </c>
      <c r="K27" s="34">
        <v>3.03</v>
      </c>
      <c r="L27" s="45">
        <f t="shared" si="1"/>
        <v>460.40849999999995</v>
      </c>
      <c r="M27" s="44">
        <f t="shared" si="2"/>
        <v>24.132000000000001</v>
      </c>
      <c r="N27" s="44">
        <f t="shared" si="5"/>
        <v>16.409760000000002</v>
      </c>
    </row>
    <row r="28" spans="2:14" x14ac:dyDescent="0.25">
      <c r="B28" s="34" t="s">
        <v>33</v>
      </c>
      <c r="C28" s="34">
        <v>1995</v>
      </c>
      <c r="D28" s="34">
        <v>45</v>
      </c>
      <c r="E28" s="34">
        <v>21.61</v>
      </c>
      <c r="F28" s="34">
        <v>21.67</v>
      </c>
      <c r="G28" s="35">
        <v>617.79999999999995</v>
      </c>
      <c r="H28" s="34">
        <v>234.35</v>
      </c>
      <c r="I28" s="34">
        <v>0.38</v>
      </c>
      <c r="J28" s="36">
        <f t="shared" si="0"/>
        <v>13.019444444444444</v>
      </c>
      <c r="K28" s="34">
        <v>46.65</v>
      </c>
      <c r="L28" s="45">
        <f t="shared" si="1"/>
        <v>10932.4275</v>
      </c>
      <c r="M28" s="44">
        <f t="shared" si="2"/>
        <v>27.603000000000002</v>
      </c>
      <c r="N28" s="44">
        <f>+M28*$I$12</f>
        <v>19.598130000000001</v>
      </c>
    </row>
    <row r="29" spans="2:14" x14ac:dyDescent="0.25">
      <c r="B29" s="34" t="s">
        <v>33</v>
      </c>
      <c r="C29" s="34">
        <v>1995</v>
      </c>
      <c r="D29" s="34">
        <v>24</v>
      </c>
      <c r="E29" s="34">
        <v>18.77</v>
      </c>
      <c r="F29" s="34">
        <v>18.95</v>
      </c>
      <c r="G29" s="35">
        <v>619.4</v>
      </c>
      <c r="H29" s="34">
        <v>172.33</v>
      </c>
      <c r="I29" s="34">
        <v>0.28000000000000003</v>
      </c>
      <c r="J29" s="36">
        <f t="shared" si="0"/>
        <v>9.5738888888888898</v>
      </c>
      <c r="K29" s="34">
        <v>24.99</v>
      </c>
      <c r="L29" s="45">
        <f t="shared" si="1"/>
        <v>4306.5267000000003</v>
      </c>
      <c r="M29" s="44">
        <f t="shared" si="2"/>
        <v>21.818000000000001</v>
      </c>
      <c r="N29" s="44">
        <f t="shared" ref="N29:N40" si="6">+M29*$I$12</f>
        <v>15.490780000000001</v>
      </c>
    </row>
    <row r="30" spans="2:14" x14ac:dyDescent="0.25">
      <c r="B30" s="34" t="s">
        <v>33</v>
      </c>
      <c r="C30" s="34">
        <v>1995</v>
      </c>
      <c r="D30" s="34">
        <v>25</v>
      </c>
      <c r="E30" s="34">
        <v>20.77</v>
      </c>
      <c r="F30" s="34">
        <v>20.43</v>
      </c>
      <c r="G30" s="35">
        <v>557.29999999999995</v>
      </c>
      <c r="H30" s="34">
        <v>190.04</v>
      </c>
      <c r="I30" s="34">
        <v>0.34</v>
      </c>
      <c r="J30" s="36">
        <f t="shared" si="0"/>
        <v>10.557777777777778</v>
      </c>
      <c r="K30" s="34">
        <v>25.95</v>
      </c>
      <c r="L30" s="45">
        <f t="shared" si="1"/>
        <v>4931.5379999999996</v>
      </c>
      <c r="M30" s="44">
        <f t="shared" si="2"/>
        <v>25.289000000000001</v>
      </c>
      <c r="N30" s="44">
        <f t="shared" si="6"/>
        <v>17.955190000000002</v>
      </c>
    </row>
    <row r="31" spans="2:14" x14ac:dyDescent="0.25">
      <c r="B31" s="34" t="s">
        <v>33</v>
      </c>
      <c r="C31" s="34">
        <v>1995</v>
      </c>
      <c r="D31" s="34">
        <v>38</v>
      </c>
      <c r="E31" s="34">
        <v>21.42</v>
      </c>
      <c r="F31" s="34">
        <v>22.15</v>
      </c>
      <c r="G31" s="35">
        <v>624.6</v>
      </c>
      <c r="H31" s="34">
        <v>244.37</v>
      </c>
      <c r="I31" s="34">
        <v>0.39</v>
      </c>
      <c r="J31" s="36">
        <f t="shared" si="0"/>
        <v>13.576111111111111</v>
      </c>
      <c r="K31" s="34">
        <v>38.049999999999997</v>
      </c>
      <c r="L31" s="45">
        <f t="shared" si="1"/>
        <v>9298.2785000000003</v>
      </c>
      <c r="M31" s="44">
        <f t="shared" si="2"/>
        <v>28.181500000000003</v>
      </c>
      <c r="N31" s="44">
        <f t="shared" si="6"/>
        <v>20.008865</v>
      </c>
    </row>
    <row r="32" spans="2:14" x14ac:dyDescent="0.25">
      <c r="B32" s="34" t="s">
        <v>33</v>
      </c>
      <c r="C32" s="34">
        <v>1998</v>
      </c>
      <c r="D32" s="34">
        <v>20</v>
      </c>
      <c r="E32" s="34">
        <v>15.72</v>
      </c>
      <c r="F32" s="34">
        <v>16.45</v>
      </c>
      <c r="G32" s="35">
        <v>936.7</v>
      </c>
      <c r="H32" s="34">
        <v>150.47999999999999</v>
      </c>
      <c r="I32" s="34">
        <v>0.16</v>
      </c>
      <c r="J32" s="36">
        <f t="shared" si="0"/>
        <v>10.032</v>
      </c>
      <c r="K32" s="34">
        <v>21.67</v>
      </c>
      <c r="L32" s="45">
        <f t="shared" si="1"/>
        <v>3260.9016000000001</v>
      </c>
      <c r="M32" s="44">
        <f t="shared" si="2"/>
        <v>14.876000000000001</v>
      </c>
      <c r="N32" s="44">
        <f t="shared" si="6"/>
        <v>10.561960000000001</v>
      </c>
    </row>
    <row r="33" spans="2:14" x14ac:dyDescent="0.25">
      <c r="B33" s="34" t="s">
        <v>33</v>
      </c>
      <c r="C33" s="34">
        <v>1998</v>
      </c>
      <c r="D33" s="34">
        <v>25</v>
      </c>
      <c r="E33" s="34">
        <v>16.739999999999998</v>
      </c>
      <c r="F33" s="34">
        <v>18.22</v>
      </c>
      <c r="G33" s="35">
        <v>872</v>
      </c>
      <c r="H33" s="34">
        <v>187.19</v>
      </c>
      <c r="I33" s="34">
        <v>0.21</v>
      </c>
      <c r="J33" s="36">
        <f t="shared" si="0"/>
        <v>12.479333333333333</v>
      </c>
      <c r="K33" s="34">
        <v>30.72</v>
      </c>
      <c r="L33" s="45">
        <f t="shared" si="1"/>
        <v>5750.4767999999995</v>
      </c>
      <c r="M33" s="44">
        <f t="shared" si="2"/>
        <v>17.7685</v>
      </c>
      <c r="N33" s="44">
        <f t="shared" si="6"/>
        <v>12.615634999999999</v>
      </c>
    </row>
    <row r="34" spans="2:14" x14ac:dyDescent="0.25">
      <c r="B34" s="34" t="s">
        <v>33</v>
      </c>
      <c r="C34" s="34">
        <v>1998</v>
      </c>
      <c r="D34" s="34">
        <v>11</v>
      </c>
      <c r="E34" s="34">
        <v>16.84</v>
      </c>
      <c r="F34" s="34">
        <v>17.87</v>
      </c>
      <c r="G34" s="35">
        <v>942.4</v>
      </c>
      <c r="H34" s="34">
        <v>196.07</v>
      </c>
      <c r="I34" s="34">
        <v>0.21</v>
      </c>
      <c r="J34" s="36">
        <f t="shared" si="0"/>
        <v>13.071333333333333</v>
      </c>
      <c r="K34" s="34">
        <v>11.73</v>
      </c>
      <c r="L34" s="45">
        <f t="shared" si="1"/>
        <v>2299.9011</v>
      </c>
      <c r="M34" s="44">
        <f t="shared" si="2"/>
        <v>17.7685</v>
      </c>
      <c r="N34" s="44">
        <f t="shared" si="6"/>
        <v>12.615634999999999</v>
      </c>
    </row>
    <row r="35" spans="2:14" x14ac:dyDescent="0.25">
      <c r="B35" s="34" t="s">
        <v>33</v>
      </c>
      <c r="C35" s="34">
        <v>1998</v>
      </c>
      <c r="D35" s="34">
        <v>23</v>
      </c>
      <c r="E35" s="34">
        <v>17.28</v>
      </c>
      <c r="F35" s="34">
        <v>17.920000000000002</v>
      </c>
      <c r="G35" s="35">
        <v>887</v>
      </c>
      <c r="H35" s="34">
        <v>200.92</v>
      </c>
      <c r="I35" s="34">
        <v>0.23</v>
      </c>
      <c r="J35" s="36">
        <f t="shared" si="0"/>
        <v>13.394666666666666</v>
      </c>
      <c r="K35" s="34">
        <v>22.56</v>
      </c>
      <c r="L35" s="45">
        <f t="shared" si="1"/>
        <v>4532.7551999999996</v>
      </c>
      <c r="M35" s="44">
        <f t="shared" si="2"/>
        <v>18.9255</v>
      </c>
      <c r="N35" s="44">
        <f t="shared" si="6"/>
        <v>13.437104999999999</v>
      </c>
    </row>
    <row r="36" spans="2:14" x14ac:dyDescent="0.25">
      <c r="B36" s="34" t="s">
        <v>33</v>
      </c>
      <c r="C36" s="34">
        <v>1995</v>
      </c>
      <c r="D36" s="34">
        <v>13</v>
      </c>
      <c r="E36" s="34">
        <v>17.54</v>
      </c>
      <c r="F36" s="34">
        <v>19.010000000000002</v>
      </c>
      <c r="G36" s="35">
        <v>797.4</v>
      </c>
      <c r="H36" s="34">
        <v>191.94</v>
      </c>
      <c r="I36" s="34">
        <v>0.24</v>
      </c>
      <c r="J36" s="36">
        <f t="shared" si="0"/>
        <v>10.663333333333334</v>
      </c>
      <c r="K36" s="34">
        <v>13.68</v>
      </c>
      <c r="L36" s="45">
        <f t="shared" si="1"/>
        <v>2625.7392</v>
      </c>
      <c r="M36" s="44">
        <f t="shared" si="2"/>
        <v>19.504000000000001</v>
      </c>
      <c r="N36" s="44">
        <f t="shared" si="6"/>
        <v>13.84784</v>
      </c>
    </row>
    <row r="37" spans="2:14" x14ac:dyDescent="0.25">
      <c r="B37" s="34" t="s">
        <v>33</v>
      </c>
      <c r="C37" s="34">
        <v>1995</v>
      </c>
      <c r="D37" s="34">
        <v>49</v>
      </c>
      <c r="E37" s="34">
        <v>19.89</v>
      </c>
      <c r="F37" s="34">
        <v>22.68</v>
      </c>
      <c r="G37" s="35">
        <v>866</v>
      </c>
      <c r="H37" s="34">
        <v>302.58999999999997</v>
      </c>
      <c r="I37" s="34">
        <v>0.35</v>
      </c>
      <c r="J37" s="36">
        <f t="shared" si="0"/>
        <v>16.810555555555553</v>
      </c>
      <c r="K37" s="34">
        <v>50.97</v>
      </c>
      <c r="L37" s="45">
        <f t="shared" si="1"/>
        <v>15423.012299999999</v>
      </c>
      <c r="M37" s="44">
        <f t="shared" si="2"/>
        <v>25.8675</v>
      </c>
      <c r="N37" s="44">
        <f t="shared" si="6"/>
        <v>18.365924999999997</v>
      </c>
    </row>
    <row r="38" spans="2:14" x14ac:dyDescent="0.25">
      <c r="B38" s="34" t="s">
        <v>33</v>
      </c>
      <c r="C38" s="34">
        <v>1995</v>
      </c>
      <c r="D38" s="34">
        <v>46</v>
      </c>
      <c r="E38" s="34">
        <v>18.71</v>
      </c>
      <c r="F38" s="34">
        <v>20.73</v>
      </c>
      <c r="G38" s="35">
        <v>874.6</v>
      </c>
      <c r="H38" s="34">
        <v>232.17</v>
      </c>
      <c r="I38" s="34">
        <v>0.27</v>
      </c>
      <c r="J38" s="36">
        <f t="shared" si="0"/>
        <v>12.898333333333333</v>
      </c>
      <c r="K38" s="34">
        <v>44.76</v>
      </c>
      <c r="L38" s="45">
        <f t="shared" si="1"/>
        <v>10391.929199999999</v>
      </c>
      <c r="M38" s="44">
        <f t="shared" si="2"/>
        <v>21.239500000000003</v>
      </c>
      <c r="N38" s="44">
        <f>+M38*$I$12</f>
        <v>15.080045000000002</v>
      </c>
    </row>
    <row r="39" spans="2:14" ht="15.75" thickBot="1" x14ac:dyDescent="0.3">
      <c r="B39" s="34" t="s">
        <v>33</v>
      </c>
      <c r="C39" s="34">
        <v>1995</v>
      </c>
      <c r="D39" s="34">
        <v>22</v>
      </c>
      <c r="E39" s="34">
        <v>18.440000000000001</v>
      </c>
      <c r="F39" s="34">
        <v>20.04</v>
      </c>
      <c r="G39" s="35">
        <v>824.2</v>
      </c>
      <c r="H39" s="34">
        <v>223.61</v>
      </c>
      <c r="I39" s="34">
        <v>0.27</v>
      </c>
      <c r="J39" s="36">
        <f t="shared" si="0"/>
        <v>12.422777777777778</v>
      </c>
      <c r="K39" s="34">
        <v>23.07</v>
      </c>
      <c r="L39" s="45">
        <f t="shared" si="1"/>
        <v>5158.6827000000003</v>
      </c>
      <c r="M39" s="79">
        <f t="shared" si="2"/>
        <v>21.239500000000003</v>
      </c>
      <c r="N39" s="79">
        <f t="shared" si="6"/>
        <v>15.080045000000002</v>
      </c>
    </row>
    <row r="40" spans="2:14" ht="21.75" thickBot="1" x14ac:dyDescent="0.3">
      <c r="E40" s="37"/>
      <c r="I40" s="38"/>
      <c r="J40" s="39"/>
      <c r="K40" s="40">
        <f>SUM(K15:K39)</f>
        <v>549.65000000000009</v>
      </c>
      <c r="L40" s="78">
        <f>SUM(L15:L39)</f>
        <v>151074.79190000001</v>
      </c>
      <c r="M40" s="81">
        <f>+SUMPRODUCT(L15:L39,M15:M39)/L40</f>
        <v>27.485744688421107</v>
      </c>
      <c r="N40" s="80">
        <f>+SUMPRODUCT(L15:L39,N15:N39)/L40</f>
        <v>19.885140279563316</v>
      </c>
    </row>
  </sheetData>
  <autoFilter ref="B14:L40" xr:uid="{00000000-0001-0000-0100-000000000000}">
    <sortState xmlns:xlrd2="http://schemas.microsoft.com/office/spreadsheetml/2017/richdata2" ref="B15:L40">
      <sortCondition ref="B14"/>
    </sortState>
  </autoFilter>
  <mergeCells count="1">
    <mergeCell ref="M13:N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59AA-3CAC-4B76-9810-091707ED2137}">
  <dimension ref="A1:O42"/>
  <sheetViews>
    <sheetView showGridLines="0" zoomScaleNormal="100" workbookViewId="0">
      <selection activeCell="C12" sqref="C12"/>
    </sheetView>
  </sheetViews>
  <sheetFormatPr baseColWidth="10" defaultRowHeight="12.75" x14ac:dyDescent="0.2"/>
  <cols>
    <col min="1" max="8" width="11.42578125" style="47"/>
    <col min="9" max="9" width="22" style="47" bestFit="1" customWidth="1"/>
    <col min="10" max="16384" width="11.42578125" style="47"/>
  </cols>
  <sheetData>
    <row r="1" spans="1:15" ht="15" x14ac:dyDescent="0.25">
      <c r="A1" s="46" t="s">
        <v>65</v>
      </c>
    </row>
    <row r="3" spans="1:15" x14ac:dyDescent="0.2">
      <c r="A3" s="47" t="s">
        <v>53</v>
      </c>
    </row>
    <row r="6" spans="1:15" x14ac:dyDescent="0.2">
      <c r="A6" s="47" t="s">
        <v>52</v>
      </c>
    </row>
    <row r="7" spans="1:15" x14ac:dyDescent="0.2">
      <c r="B7" s="47" t="s">
        <v>58</v>
      </c>
    </row>
    <row r="8" spans="1:15" x14ac:dyDescent="0.2">
      <c r="B8" s="47" t="s">
        <v>57</v>
      </c>
    </row>
    <row r="9" spans="1:15" x14ac:dyDescent="0.2">
      <c r="B9" s="47" t="s">
        <v>56</v>
      </c>
    </row>
    <row r="10" spans="1:15" x14ac:dyDescent="0.2">
      <c r="B10" s="47" t="s">
        <v>55</v>
      </c>
    </row>
    <row r="11" spans="1:15" x14ac:dyDescent="0.2">
      <c r="B11" s="47" t="s">
        <v>51</v>
      </c>
    </row>
    <row r="12" spans="1:15" x14ac:dyDescent="0.2">
      <c r="B12" s="47" t="s">
        <v>54</v>
      </c>
    </row>
    <row r="14" spans="1:15" x14ac:dyDescent="0.2">
      <c r="A14" s="47" t="s">
        <v>59</v>
      </c>
    </row>
    <row r="15" spans="1:15" x14ac:dyDescent="0.2">
      <c r="H15"/>
      <c r="I15"/>
      <c r="J15"/>
      <c r="K15"/>
      <c r="L15"/>
      <c r="M15"/>
      <c r="N15"/>
      <c r="O15"/>
    </row>
    <row r="16" spans="1:15" x14ac:dyDescent="0.2">
      <c r="A16" s="48" t="s">
        <v>72</v>
      </c>
      <c r="B16" s="49" t="s">
        <v>63</v>
      </c>
      <c r="H16"/>
      <c r="I16"/>
      <c r="J16"/>
      <c r="K16"/>
      <c r="L16"/>
      <c r="M16"/>
      <c r="N16"/>
      <c r="O16"/>
    </row>
    <row r="17" spans="1:15" x14ac:dyDescent="0.2">
      <c r="A17" s="48" t="s">
        <v>73</v>
      </c>
      <c r="B17" s="49" t="s">
        <v>62</v>
      </c>
      <c r="H17"/>
      <c r="I17"/>
      <c r="J17"/>
      <c r="K17"/>
      <c r="L17"/>
      <c r="M17"/>
      <c r="N17"/>
      <c r="O17"/>
    </row>
    <row r="18" spans="1:15" x14ac:dyDescent="0.2">
      <c r="A18" s="48" t="s">
        <v>74</v>
      </c>
      <c r="B18" s="49" t="s">
        <v>60</v>
      </c>
      <c r="H18"/>
      <c r="I18"/>
      <c r="J18"/>
      <c r="K18"/>
      <c r="L18"/>
      <c r="M18"/>
      <c r="N18"/>
      <c r="O18"/>
    </row>
    <row r="19" spans="1:15" x14ac:dyDescent="0.2">
      <c r="A19" s="48" t="s">
        <v>75</v>
      </c>
      <c r="B19" s="49" t="s">
        <v>64</v>
      </c>
      <c r="H19"/>
      <c r="I19"/>
      <c r="J19"/>
      <c r="K19"/>
      <c r="L19"/>
      <c r="M19"/>
      <c r="N19"/>
      <c r="O19"/>
    </row>
    <row r="20" spans="1:15" x14ac:dyDescent="0.2">
      <c r="A20" s="48" t="s">
        <v>76</v>
      </c>
      <c r="B20" s="49" t="s">
        <v>61</v>
      </c>
      <c r="H20"/>
      <c r="I20"/>
      <c r="J20"/>
      <c r="K20"/>
      <c r="L20"/>
      <c r="M20"/>
      <c r="N20"/>
      <c r="O20"/>
    </row>
    <row r="21" spans="1:15" x14ac:dyDescent="0.2">
      <c r="H21"/>
      <c r="I21"/>
      <c r="J21"/>
      <c r="K21"/>
      <c r="L21"/>
      <c r="M21"/>
      <c r="N21"/>
      <c r="O21"/>
    </row>
    <row r="22" spans="1:15" x14ac:dyDescent="0.2">
      <c r="H22"/>
      <c r="I22"/>
      <c r="J22"/>
      <c r="K22"/>
      <c r="L22"/>
      <c r="M22"/>
      <c r="N22"/>
      <c r="O22"/>
    </row>
    <row r="23" spans="1:15" x14ac:dyDescent="0.2">
      <c r="H23"/>
      <c r="I23"/>
      <c r="J23"/>
      <c r="K23"/>
      <c r="L23"/>
      <c r="M23"/>
      <c r="N23"/>
      <c r="O23"/>
    </row>
    <row r="24" spans="1:15" x14ac:dyDescent="0.2">
      <c r="H24"/>
      <c r="I24"/>
      <c r="J24"/>
      <c r="K24"/>
      <c r="L24"/>
      <c r="M24"/>
      <c r="N24"/>
      <c r="O24"/>
    </row>
    <row r="25" spans="1:15" x14ac:dyDescent="0.2">
      <c r="H25"/>
      <c r="I25"/>
      <c r="J25"/>
      <c r="K25"/>
      <c r="L25"/>
      <c r="M25"/>
      <c r="N25"/>
      <c r="O25"/>
    </row>
    <row r="26" spans="1:15" x14ac:dyDescent="0.2">
      <c r="H26"/>
      <c r="I26"/>
      <c r="J26"/>
      <c r="K26"/>
      <c r="L26"/>
      <c r="M26"/>
      <c r="N26"/>
      <c r="O26"/>
    </row>
    <row r="27" spans="1:15" x14ac:dyDescent="0.2">
      <c r="H27"/>
      <c r="I27"/>
      <c r="J27"/>
      <c r="K27"/>
      <c r="L27"/>
      <c r="M27"/>
      <c r="N27"/>
      <c r="O27"/>
    </row>
    <row r="28" spans="1:15" x14ac:dyDescent="0.2">
      <c r="H28"/>
      <c r="I28"/>
      <c r="J28"/>
      <c r="K28"/>
      <c r="L28"/>
      <c r="M28"/>
      <c r="N28"/>
      <c r="O28"/>
    </row>
    <row r="29" spans="1:15" x14ac:dyDescent="0.2">
      <c r="H29"/>
      <c r="I29"/>
      <c r="J29"/>
      <c r="K29"/>
      <c r="L29"/>
      <c r="M29"/>
      <c r="N29"/>
      <c r="O29"/>
    </row>
    <row r="30" spans="1:15" x14ac:dyDescent="0.2">
      <c r="H30"/>
      <c r="I30"/>
      <c r="J30"/>
      <c r="K30"/>
      <c r="L30"/>
      <c r="M30"/>
      <c r="N30"/>
      <c r="O30"/>
    </row>
    <row r="31" spans="1:15" x14ac:dyDescent="0.2">
      <c r="H31"/>
      <c r="I31"/>
      <c r="J31"/>
      <c r="K31"/>
      <c r="L31"/>
      <c r="M31"/>
      <c r="N31"/>
      <c r="O31"/>
    </row>
    <row r="32" spans="1:15" x14ac:dyDescent="0.2">
      <c r="H32"/>
      <c r="I32"/>
      <c r="J32"/>
      <c r="K32"/>
      <c r="L32"/>
      <c r="M32"/>
      <c r="N32"/>
      <c r="O32"/>
    </row>
    <row r="33" spans="8:15" x14ac:dyDescent="0.2">
      <c r="H33"/>
      <c r="I33"/>
      <c r="J33"/>
      <c r="K33"/>
      <c r="L33"/>
      <c r="M33"/>
      <c r="N33"/>
      <c r="O33"/>
    </row>
    <row r="34" spans="8:15" x14ac:dyDescent="0.2">
      <c r="H34"/>
      <c r="I34"/>
      <c r="J34"/>
      <c r="K34"/>
      <c r="L34"/>
      <c r="M34"/>
      <c r="N34"/>
      <c r="O34"/>
    </row>
    <row r="35" spans="8:15" x14ac:dyDescent="0.2">
      <c r="H35"/>
      <c r="I35"/>
      <c r="J35"/>
      <c r="K35"/>
      <c r="L35"/>
      <c r="M35"/>
      <c r="N35"/>
      <c r="O35"/>
    </row>
    <row r="36" spans="8:15" x14ac:dyDescent="0.2">
      <c r="H36"/>
      <c r="I36"/>
      <c r="J36"/>
      <c r="K36"/>
      <c r="L36"/>
      <c r="M36"/>
      <c r="N36"/>
      <c r="O36"/>
    </row>
    <row r="37" spans="8:15" x14ac:dyDescent="0.2">
      <c r="H37"/>
      <c r="I37"/>
      <c r="J37"/>
      <c r="K37"/>
      <c r="L37"/>
      <c r="M37"/>
      <c r="N37"/>
      <c r="O37"/>
    </row>
    <row r="38" spans="8:15" x14ac:dyDescent="0.2">
      <c r="H38"/>
      <c r="I38"/>
      <c r="J38"/>
      <c r="K38"/>
      <c r="L38"/>
      <c r="M38"/>
      <c r="N38"/>
      <c r="O38"/>
    </row>
    <row r="39" spans="8:15" x14ac:dyDescent="0.2">
      <c r="H39"/>
      <c r="I39"/>
      <c r="J39"/>
      <c r="K39"/>
      <c r="L39"/>
      <c r="M39"/>
      <c r="N39"/>
      <c r="O39"/>
    </row>
    <row r="40" spans="8:15" x14ac:dyDescent="0.2">
      <c r="H40"/>
      <c r="I40"/>
      <c r="J40"/>
      <c r="K40"/>
      <c r="L40"/>
      <c r="M40"/>
      <c r="N40"/>
      <c r="O40"/>
    </row>
    <row r="41" spans="8:15" x14ac:dyDescent="0.2">
      <c r="H41"/>
      <c r="I41"/>
      <c r="J41"/>
      <c r="K41"/>
      <c r="L41"/>
      <c r="M41"/>
      <c r="N41"/>
      <c r="O41"/>
    </row>
    <row r="42" spans="8:15" x14ac:dyDescent="0.2">
      <c r="H42"/>
      <c r="I42"/>
      <c r="J42"/>
      <c r="K42"/>
      <c r="L42"/>
      <c r="M42"/>
      <c r="N42"/>
      <c r="O42"/>
    </row>
  </sheetData>
  <hyperlinks>
    <hyperlink ref="B18" r:id="rId1" xr:uid="{B2421917-EB78-4200-A21B-8E0302CE9294}"/>
    <hyperlink ref="B20" r:id="rId2" xr:uid="{706C3CAF-B480-4995-BBB0-6CABE27DF514}"/>
    <hyperlink ref="B17" r:id="rId3" xr:uid="{72F1EE5E-C482-44F2-9FB5-DD1D7DF3A53F}"/>
    <hyperlink ref="B16" r:id="rId4" xr:uid="{995B3D24-CD81-4ECA-89A3-138B76E52422}"/>
    <hyperlink ref="B19" r:id="rId5" xr:uid="{31258C22-CCFE-4A07-BC9B-EB522CA7241C}"/>
  </hyperlinks>
  <pageMargins left="0.7" right="0.7" top="0.75" bottom="0.75" header="0.3" footer="0.3"/>
  <pageSetup orientation="portrait" horizontalDpi="1200" verticalDpi="1200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438CB-1A33-4D18-AF26-893BE8C6D3C9}">
  <dimension ref="B6:O32"/>
  <sheetViews>
    <sheetView topLeftCell="A6" zoomScale="115" zoomScaleNormal="115" workbookViewId="0">
      <selection activeCell="H9" sqref="H9"/>
    </sheetView>
  </sheetViews>
  <sheetFormatPr baseColWidth="10" defaultRowHeight="12.75" x14ac:dyDescent="0.2"/>
  <cols>
    <col min="1" max="1" width="4.85546875" style="51" customWidth="1"/>
    <col min="2" max="2" width="5.140625" style="51" customWidth="1"/>
    <col min="3" max="3" width="37" style="51" customWidth="1"/>
    <col min="4" max="4" width="28.28515625" style="52" customWidth="1"/>
    <col min="5" max="5" width="24.85546875" style="51" customWidth="1"/>
    <col min="6" max="6" width="37" style="51" customWidth="1"/>
    <col min="7" max="16384" width="11.42578125" style="51"/>
  </cols>
  <sheetData>
    <row r="6" spans="2:15" ht="13.5" thickBot="1" x14ac:dyDescent="0.25">
      <c r="C6" s="54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s="53" customFormat="1" ht="16.5" thickTop="1" x14ac:dyDescent="0.2">
      <c r="D7" s="58" t="s">
        <v>91</v>
      </c>
      <c r="F7" s="53" t="s">
        <v>90</v>
      </c>
      <c r="G7" s="77" t="s">
        <v>78</v>
      </c>
      <c r="H7" s="77"/>
      <c r="I7" s="77"/>
      <c r="J7" s="77"/>
      <c r="K7" s="77"/>
      <c r="L7" s="77"/>
      <c r="M7" s="77"/>
      <c r="N7" s="77"/>
      <c r="O7" s="77"/>
    </row>
    <row r="8" spans="2:15" s="53" customFormat="1" ht="15.75" x14ac:dyDescent="0.2">
      <c r="B8" s="56"/>
      <c r="C8" s="56" t="s">
        <v>22</v>
      </c>
      <c r="D8" s="59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2:15" ht="38.25" x14ac:dyDescent="0.2">
      <c r="B9" s="51">
        <v>1</v>
      </c>
      <c r="C9" s="52" t="s">
        <v>77</v>
      </c>
      <c r="D9" s="57" t="s">
        <v>92</v>
      </c>
      <c r="E9" s="57" t="s">
        <v>93</v>
      </c>
      <c r="F9" s="52"/>
    </row>
    <row r="10" spans="2:15" ht="38.25" x14ac:dyDescent="0.2">
      <c r="B10" s="51">
        <v>2</v>
      </c>
      <c r="C10" s="52" t="s">
        <v>94</v>
      </c>
      <c r="D10" s="57" t="s">
        <v>95</v>
      </c>
      <c r="E10" s="52"/>
      <c r="F10" s="52"/>
    </row>
    <row r="11" spans="2:15" ht="38.25" x14ac:dyDescent="0.2">
      <c r="B11" s="51">
        <v>3</v>
      </c>
      <c r="C11" s="52" t="s">
        <v>79</v>
      </c>
      <c r="D11" s="57" t="s">
        <v>96</v>
      </c>
      <c r="E11" s="57" t="s">
        <v>97</v>
      </c>
      <c r="F11" s="52"/>
    </row>
    <row r="12" spans="2:15" ht="38.25" x14ac:dyDescent="0.2">
      <c r="B12" s="51">
        <v>4</v>
      </c>
      <c r="C12" s="52" t="s">
        <v>80</v>
      </c>
      <c r="E12" s="52"/>
      <c r="F12" s="52"/>
    </row>
    <row r="13" spans="2:15" ht="38.25" x14ac:dyDescent="0.2">
      <c r="B13" s="51">
        <v>5</v>
      </c>
      <c r="C13" s="52" t="s">
        <v>81</v>
      </c>
      <c r="D13" s="57" t="s">
        <v>98</v>
      </c>
      <c r="E13" s="52"/>
      <c r="F13" s="52"/>
    </row>
    <row r="14" spans="2:15" ht="38.25" x14ac:dyDescent="0.2">
      <c r="B14" s="51">
        <v>6</v>
      </c>
      <c r="C14" s="52" t="s">
        <v>82</v>
      </c>
      <c r="E14" s="52"/>
      <c r="F14" s="52"/>
    </row>
    <row r="15" spans="2:15" ht="25.5" x14ac:dyDescent="0.2">
      <c r="B15" s="51">
        <v>7</v>
      </c>
      <c r="C15" s="52" t="s">
        <v>83</v>
      </c>
      <c r="E15" s="52"/>
      <c r="F15" s="52"/>
    </row>
    <row r="16" spans="2:15" ht="38.25" x14ac:dyDescent="0.2">
      <c r="B16" s="51">
        <v>8</v>
      </c>
      <c r="C16" s="52" t="s">
        <v>84</v>
      </c>
      <c r="E16" s="52"/>
      <c r="F16" s="52"/>
    </row>
    <row r="17" spans="2:15" ht="38.25" x14ac:dyDescent="0.2">
      <c r="B17" s="51">
        <v>9</v>
      </c>
      <c r="C17" s="52" t="s">
        <v>85</v>
      </c>
      <c r="E17" s="52"/>
      <c r="F17" s="52"/>
    </row>
    <row r="18" spans="2:15" ht="25.5" x14ac:dyDescent="0.2">
      <c r="B18" s="51">
        <v>10</v>
      </c>
      <c r="C18" s="52" t="s">
        <v>86</v>
      </c>
      <c r="E18" s="52"/>
      <c r="F18" s="52"/>
    </row>
    <row r="19" spans="2:15" ht="38.25" x14ac:dyDescent="0.2">
      <c r="B19" s="51">
        <v>11</v>
      </c>
      <c r="C19" s="52" t="s">
        <v>87</v>
      </c>
      <c r="E19" s="52"/>
      <c r="F19" s="52"/>
    </row>
    <row r="20" spans="2:15" ht="38.25" x14ac:dyDescent="0.2">
      <c r="B20" s="51">
        <v>12</v>
      </c>
      <c r="C20" s="52" t="s">
        <v>88</v>
      </c>
      <c r="D20" s="57" t="s">
        <v>98</v>
      </c>
      <c r="E20" s="52"/>
      <c r="F20" s="52"/>
    </row>
    <row r="21" spans="2:15" ht="51.75" thickBot="1" x14ac:dyDescent="0.25">
      <c r="B21" s="54">
        <v>13</v>
      </c>
      <c r="C21" s="55" t="s">
        <v>89</v>
      </c>
      <c r="D21" s="55"/>
      <c r="E21" s="55"/>
      <c r="F21" s="55"/>
      <c r="G21" s="54"/>
      <c r="H21" s="54"/>
      <c r="I21" s="54"/>
      <c r="J21" s="54"/>
      <c r="K21" s="54"/>
      <c r="L21" s="54"/>
      <c r="M21" s="54"/>
      <c r="N21" s="54"/>
      <c r="O21" s="54"/>
    </row>
    <row r="22" spans="2:15" ht="13.5" thickTop="1" x14ac:dyDescent="0.2">
      <c r="C22" s="52"/>
      <c r="E22" s="52"/>
      <c r="F22" s="52"/>
    </row>
    <row r="23" spans="2:15" x14ac:dyDescent="0.2">
      <c r="C23" s="52"/>
      <c r="E23" s="52"/>
      <c r="F23" s="52"/>
    </row>
    <row r="24" spans="2:15" x14ac:dyDescent="0.2">
      <c r="C24" s="52"/>
      <c r="E24" s="52"/>
      <c r="F24" s="52"/>
    </row>
    <row r="25" spans="2:15" x14ac:dyDescent="0.2">
      <c r="C25" s="52"/>
      <c r="E25" s="52"/>
      <c r="F25" s="52"/>
    </row>
    <row r="26" spans="2:15" x14ac:dyDescent="0.2">
      <c r="C26" s="52"/>
      <c r="E26" s="52"/>
      <c r="F26" s="52"/>
    </row>
    <row r="27" spans="2:15" x14ac:dyDescent="0.2">
      <c r="C27" s="52"/>
      <c r="E27" s="52"/>
      <c r="F27" s="52"/>
    </row>
    <row r="28" spans="2:15" x14ac:dyDescent="0.2">
      <c r="C28" s="52"/>
      <c r="E28" s="52"/>
      <c r="F28" s="52"/>
    </row>
    <row r="29" spans="2:15" x14ac:dyDescent="0.2">
      <c r="C29" s="52"/>
      <c r="E29" s="52"/>
      <c r="F29" s="52"/>
    </row>
    <row r="30" spans="2:15" x14ac:dyDescent="0.2">
      <c r="C30" s="52"/>
      <c r="E30" s="52"/>
      <c r="F30" s="52"/>
    </row>
    <row r="31" spans="2:15" x14ac:dyDescent="0.2">
      <c r="C31" s="52"/>
      <c r="E31" s="52"/>
      <c r="F31" s="52"/>
    </row>
    <row r="32" spans="2:15" x14ac:dyDescent="0.2">
      <c r="C32" s="52"/>
      <c r="E32" s="52"/>
      <c r="F32" s="52"/>
    </row>
  </sheetData>
  <mergeCells count="1">
    <mergeCell ref="G7:O7"/>
  </mergeCells>
  <hyperlinks>
    <hyperlink ref="D9" r:id="rId1" display="https://www.youtube.com/watch?v=B2sujIZStDU" xr:uid="{2D78A7BA-5211-4EAE-98BF-3D083C8EEF92}"/>
    <hyperlink ref="E9" r:id="rId2" display="https://www.youtube.com/watch?v=3eeFFWgn_Gs" xr:uid="{8CCBC2B6-BE53-44D7-8870-C11E04C5DF56}"/>
    <hyperlink ref="D10" r:id="rId3" display="https://www.youtube.com/watch?v=O607m8P4MxU" xr:uid="{B975B56A-00BA-4152-9EB8-D184524575F5}"/>
    <hyperlink ref="D11" r:id="rId4" display="https://www.youtube.com/watch?v=EZH4pmGdXu0" xr:uid="{12448DBA-D1AF-43B1-AA8D-7522479DDBE2}"/>
    <hyperlink ref="E11" r:id="rId5" display="https://www.youtube.com/watch?v=F1d4cIZC38U" xr:uid="{3CF42401-7FDA-475A-BC0E-736B6B9DD9CD}"/>
    <hyperlink ref="D13" r:id="rId6" display="https://www.youtube.com/watch?v=tGabH6RvrAg" xr:uid="{6C887249-2414-4FEC-8B8E-008747A0FAB0}"/>
    <hyperlink ref="D20" r:id="rId7" display="https://www.youtube.com/watch?v=tGabH6RvrAg" xr:uid="{A5D3BC62-E603-4587-B1C2-4E1AD3102072}"/>
  </hyperlinks>
  <pageMargins left="0.7" right="0.7" top="0.75" bottom="0.75" header="0.3" footer="0.3"/>
  <pageSetup orientation="portrait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0897-C795-4004-9DD9-AC9566BCB178}">
  <dimension ref="B2:G43"/>
  <sheetViews>
    <sheetView tabSelected="1" workbookViewId="0">
      <selection activeCell="F17" sqref="F17"/>
    </sheetView>
  </sheetViews>
  <sheetFormatPr baseColWidth="10" defaultRowHeight="12.75" x14ac:dyDescent="0.2"/>
  <cols>
    <col min="1" max="1" width="7.7109375" style="4" customWidth="1"/>
    <col min="2" max="2" width="41.7109375" style="4" bestFit="1" customWidth="1"/>
    <col min="3" max="3" width="10.85546875" style="6" customWidth="1"/>
    <col min="4" max="4" width="17.140625" style="4" customWidth="1"/>
    <col min="5" max="5" width="13.5703125" style="4" customWidth="1"/>
    <col min="6" max="6" width="37.28515625" style="4" bestFit="1" customWidth="1"/>
    <col min="7" max="7" width="4.7109375" style="4" customWidth="1"/>
    <col min="8" max="257" width="9.140625" style="4" customWidth="1"/>
    <col min="258" max="16384" width="11.42578125" style="4"/>
  </cols>
  <sheetData>
    <row r="2" spans="2:6" ht="13.5" thickBot="1" x14ac:dyDescent="0.25">
      <c r="B2" s="63" t="s">
        <v>126</v>
      </c>
      <c r="C2" s="10"/>
      <c r="D2" s="9"/>
      <c r="E2" s="9"/>
    </row>
    <row r="3" spans="2:6" ht="13.5" thickTop="1" x14ac:dyDescent="0.2"/>
    <row r="4" spans="2:6" x14ac:dyDescent="0.2">
      <c r="B4" s="4" t="s">
        <v>99</v>
      </c>
      <c r="C4" s="67" t="s">
        <v>120</v>
      </c>
    </row>
    <row r="5" spans="2:6" x14ac:dyDescent="0.2">
      <c r="B5" s="4" t="s">
        <v>100</v>
      </c>
      <c r="C5" s="6">
        <v>7000</v>
      </c>
    </row>
    <row r="6" spans="2:6" x14ac:dyDescent="0.2">
      <c r="B6" s="4" t="s">
        <v>101</v>
      </c>
      <c r="C6" s="6" t="s">
        <v>121</v>
      </c>
    </row>
    <row r="7" spans="2:6" x14ac:dyDescent="0.2">
      <c r="B7" s="4" t="s">
        <v>102</v>
      </c>
      <c r="C7" s="6" t="s">
        <v>121</v>
      </c>
    </row>
    <row r="8" spans="2:6" x14ac:dyDescent="0.2">
      <c r="B8" s="4" t="s">
        <v>22</v>
      </c>
      <c r="C8" s="6" t="s">
        <v>122</v>
      </c>
    </row>
    <row r="9" spans="2:6" x14ac:dyDescent="0.2">
      <c r="B9" s="4" t="s">
        <v>116</v>
      </c>
      <c r="C9" s="6">
        <v>11</v>
      </c>
    </row>
    <row r="10" spans="2:6" x14ac:dyDescent="0.2">
      <c r="B10" s="4" t="s">
        <v>115</v>
      </c>
      <c r="C10" s="6" t="s">
        <v>123</v>
      </c>
    </row>
    <row r="11" spans="2:6" x14ac:dyDescent="0.2">
      <c r="B11" s="4" t="s">
        <v>114</v>
      </c>
      <c r="C11" s="6">
        <v>987</v>
      </c>
    </row>
    <row r="12" spans="2:6" x14ac:dyDescent="0.2">
      <c r="B12" s="4" t="s">
        <v>117</v>
      </c>
      <c r="C12" s="6">
        <v>0.34</v>
      </c>
    </row>
    <row r="13" spans="2:6" x14ac:dyDescent="0.2">
      <c r="B13" s="4" t="s">
        <v>118</v>
      </c>
      <c r="C13" s="6" t="s">
        <v>124</v>
      </c>
    </row>
    <row r="14" spans="2:6" x14ac:dyDescent="0.2">
      <c r="B14" s="61" t="s">
        <v>119</v>
      </c>
      <c r="C14" s="64" t="s">
        <v>125</v>
      </c>
      <c r="D14" s="61"/>
      <c r="E14" s="61"/>
      <c r="F14" s="61"/>
    </row>
    <row r="15" spans="2:6" x14ac:dyDescent="0.2">
      <c r="C15" s="66"/>
    </row>
    <row r="16" spans="2:6" ht="21.75" customHeight="1" x14ac:dyDescent="0.2">
      <c r="B16" s="65" t="s">
        <v>127</v>
      </c>
      <c r="C16" s="65"/>
      <c r="D16" s="65"/>
    </row>
    <row r="17" spans="2:7" s="1" customFormat="1" x14ac:dyDescent="0.2">
      <c r="C17" s="1" t="s">
        <v>21</v>
      </c>
      <c r="D17" s="2" t="s">
        <v>130</v>
      </c>
      <c r="E17" s="3" t="s">
        <v>12</v>
      </c>
      <c r="F17" s="1" t="s">
        <v>18</v>
      </c>
      <c r="G17" s="60"/>
    </row>
    <row r="18" spans="2:7" x14ac:dyDescent="0.2">
      <c r="B18" s="4" t="s">
        <v>103</v>
      </c>
      <c r="D18" s="7">
        <f>((C37-C38)*C39)</f>
        <v>432</v>
      </c>
      <c r="E18" s="4" t="s">
        <v>11</v>
      </c>
    </row>
    <row r="19" spans="2:7" x14ac:dyDescent="0.2">
      <c r="B19" s="4" t="s">
        <v>104</v>
      </c>
      <c r="C19" s="4">
        <v>32</v>
      </c>
      <c r="D19" s="5"/>
      <c r="E19" s="4" t="s">
        <v>11</v>
      </c>
      <c r="F19" s="4" t="s">
        <v>17</v>
      </c>
    </row>
    <row r="20" spans="2:7" x14ac:dyDescent="0.2">
      <c r="B20" s="4" t="s">
        <v>105</v>
      </c>
      <c r="C20" s="4"/>
      <c r="D20" s="7">
        <f>+D18-C19</f>
        <v>400</v>
      </c>
      <c r="E20" s="4" t="s">
        <v>11</v>
      </c>
    </row>
    <row r="21" spans="2:7" x14ac:dyDescent="0.2">
      <c r="B21" s="4" t="s">
        <v>106</v>
      </c>
      <c r="C21" s="4">
        <v>67.5</v>
      </c>
      <c r="D21" s="5"/>
      <c r="E21" s="4" t="s">
        <v>11</v>
      </c>
      <c r="F21" s="5"/>
    </row>
    <row r="22" spans="2:7" x14ac:dyDescent="0.2">
      <c r="B22" s="4" t="s">
        <v>107</v>
      </c>
      <c r="C22" s="4"/>
      <c r="D22" s="7">
        <f>+D20-C21</f>
        <v>332.5</v>
      </c>
      <c r="F22" s="5"/>
    </row>
    <row r="23" spans="2:7" x14ac:dyDescent="0.2">
      <c r="B23" s="4" t="s">
        <v>14</v>
      </c>
      <c r="C23" s="4">
        <v>18</v>
      </c>
      <c r="D23" s="5"/>
      <c r="E23" s="4" t="s">
        <v>131</v>
      </c>
      <c r="F23" s="5"/>
    </row>
    <row r="24" spans="2:7" x14ac:dyDescent="0.2">
      <c r="B24" s="4" t="s">
        <v>132</v>
      </c>
      <c r="C24" s="4">
        <v>0.95</v>
      </c>
      <c r="D24" s="5"/>
      <c r="E24" s="4" t="s">
        <v>70</v>
      </c>
      <c r="F24" s="5"/>
    </row>
    <row r="25" spans="2:7" x14ac:dyDescent="0.2">
      <c r="B25" s="61" t="s">
        <v>14</v>
      </c>
      <c r="C25" s="61"/>
      <c r="D25" s="68">
        <f>+C23/C24</f>
        <v>18.947368421052634</v>
      </c>
      <c r="E25" s="61" t="s">
        <v>108</v>
      </c>
      <c r="F25" s="62"/>
    </row>
    <row r="26" spans="2:7" x14ac:dyDescent="0.2">
      <c r="B26" s="4" t="s">
        <v>13</v>
      </c>
      <c r="C26" s="4">
        <v>478</v>
      </c>
      <c r="D26" s="5"/>
      <c r="E26" s="4" t="s">
        <v>108</v>
      </c>
      <c r="F26" s="5"/>
    </row>
    <row r="27" spans="2:7" x14ac:dyDescent="0.2">
      <c r="B27" s="4" t="s">
        <v>109</v>
      </c>
      <c r="C27" s="4">
        <v>26.7</v>
      </c>
      <c r="E27" s="4" t="s">
        <v>16</v>
      </c>
    </row>
    <row r="28" spans="2:7" x14ac:dyDescent="0.2">
      <c r="B28" s="61" t="s">
        <v>109</v>
      </c>
      <c r="C28" s="61"/>
      <c r="D28" s="69">
        <f>+C27/60</f>
        <v>0.44500000000000001</v>
      </c>
      <c r="E28" s="61" t="s">
        <v>11</v>
      </c>
      <c r="F28" s="61"/>
    </row>
    <row r="29" spans="2:7" x14ac:dyDescent="0.2">
      <c r="B29" s="11"/>
      <c r="C29" s="11"/>
      <c r="D29" s="12"/>
      <c r="E29" s="11"/>
      <c r="F29" s="11"/>
    </row>
    <row r="30" spans="2:7" ht="13.5" thickBot="1" x14ac:dyDescent="0.25">
      <c r="B30" s="1" t="s">
        <v>110</v>
      </c>
      <c r="C30" s="1"/>
      <c r="D30" s="1"/>
      <c r="E30" s="1"/>
    </row>
    <row r="31" spans="2:7" x14ac:dyDescent="0.2">
      <c r="B31" s="4" t="s">
        <v>111</v>
      </c>
      <c r="C31" s="4"/>
      <c r="D31" s="71">
        <f>(D18-C19)/D18*100</f>
        <v>92.592592592592595</v>
      </c>
      <c r="E31" s="4" t="s">
        <v>0</v>
      </c>
    </row>
    <row r="32" spans="2:7" x14ac:dyDescent="0.2">
      <c r="B32" s="4" t="s">
        <v>112</v>
      </c>
      <c r="C32" s="4"/>
      <c r="D32" s="72">
        <f>(D18-C19-C21)/D18*100</f>
        <v>76.967592592592595</v>
      </c>
      <c r="E32" s="4" t="s">
        <v>0</v>
      </c>
    </row>
    <row r="33" spans="2:6" x14ac:dyDescent="0.2">
      <c r="B33" s="4" t="s">
        <v>15</v>
      </c>
      <c r="C33" s="4"/>
      <c r="D33" s="72">
        <f>+D25/D28</f>
        <v>42.578356002365467</v>
      </c>
      <c r="E33" s="4" t="s">
        <v>4</v>
      </c>
    </row>
    <row r="34" spans="2:6" ht="13.5" thickBot="1" x14ac:dyDescent="0.25">
      <c r="B34" s="9" t="s">
        <v>19</v>
      </c>
      <c r="C34" s="9"/>
      <c r="D34" s="73">
        <f>+D33*D32/100</f>
        <v>32.771535580524343</v>
      </c>
      <c r="E34" s="9" t="s">
        <v>4</v>
      </c>
      <c r="F34" s="9"/>
    </row>
    <row r="35" spans="2:6" ht="13.5" thickTop="1" x14ac:dyDescent="0.2">
      <c r="C35" s="4"/>
      <c r="D35" s="5"/>
    </row>
    <row r="36" spans="2:6" x14ac:dyDescent="0.2">
      <c r="B36" s="1" t="s">
        <v>9</v>
      </c>
    </row>
    <row r="37" spans="2:6" x14ac:dyDescent="0.2">
      <c r="B37" s="4" t="s">
        <v>5</v>
      </c>
      <c r="C37" s="4">
        <v>31</v>
      </c>
      <c r="D37" s="4" t="s">
        <v>2</v>
      </c>
    </row>
    <row r="38" spans="2:6" x14ac:dyDescent="0.2">
      <c r="B38" s="4" t="s">
        <v>6</v>
      </c>
      <c r="C38" s="4">
        <v>7</v>
      </c>
      <c r="D38" s="4" t="s">
        <v>2</v>
      </c>
    </row>
    <row r="39" spans="2:6" x14ac:dyDescent="0.2">
      <c r="B39" s="4" t="s">
        <v>7</v>
      </c>
      <c r="C39" s="4">
        <v>18</v>
      </c>
      <c r="D39" s="4" t="s">
        <v>3</v>
      </c>
      <c r="E39" s="4" t="s">
        <v>8</v>
      </c>
    </row>
    <row r="40" spans="2:6" x14ac:dyDescent="0.2">
      <c r="C40" s="4"/>
    </row>
    <row r="42" spans="2:6" x14ac:dyDescent="0.2">
      <c r="B42" s="4" t="s">
        <v>10</v>
      </c>
    </row>
    <row r="43" spans="2:6" x14ac:dyDescent="0.2">
      <c r="B43" s="4" t="s">
        <v>113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D83A-B5DB-4401-891E-D854FCF652FF}">
  <dimension ref="A13"/>
  <sheetViews>
    <sheetView workbookViewId="0">
      <selection activeCell="O5" sqref="O5"/>
    </sheetView>
  </sheetViews>
  <sheetFormatPr baseColWidth="10" defaultRowHeight="12.75" x14ac:dyDescent="0.2"/>
  <cols>
    <col min="1" max="241" width="9.140625" customWidth="1"/>
  </cols>
  <sheetData>
    <row r="13" ht="21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Ejercicio 1</vt:lpstr>
      <vt:lpstr>Hoja1</vt:lpstr>
      <vt:lpstr>Hoja2</vt:lpstr>
      <vt:lpstr>Ejercicio 2</vt:lpstr>
      <vt:lpstr>Ejercicio_estudio de tiempo 3</vt:lpstr>
      <vt:lpstr>Ejercicio 4</vt:lpstr>
      <vt:lpstr>Ejemplo tarea</vt:lpstr>
      <vt:lpstr>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Olivera</dc:creator>
  <cp:lastModifiedBy>Alejandro Olivera</cp:lastModifiedBy>
  <cp:lastPrinted>2005-08-23T15:08:48Z</cp:lastPrinted>
  <dcterms:created xsi:type="dcterms:W3CDTF">2005-02-03T21:47:51Z</dcterms:created>
  <dcterms:modified xsi:type="dcterms:W3CDTF">2023-03-27T13:50:59Z</dcterms:modified>
</cp:coreProperties>
</file>