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f25d74778f14fd3/AA_Work/CUT 1/Cursos/CF/CF2022/"/>
    </mc:Choice>
  </mc:AlternateContent>
  <xr:revisionPtr revIDLastSave="0" documentId="13_ncr:40009_{CA87E7FA-D415-45CB-955C-79B47673D668}" xr6:coauthVersionLast="47" xr6:coauthVersionMax="47" xr10:uidLastSave="{00000000-0000-0000-0000-000000000000}"/>
  <bookViews>
    <workbookView xWindow="20370" yWindow="-120" windowWidth="29040" windowHeight="15720"/>
  </bookViews>
  <sheets>
    <sheet name="202208" sheetId="4" r:id="rId1"/>
    <sheet name="Hoja2" sheetId="2" r:id="rId2"/>
    <sheet name="Hoja3" sheetId="3" r:id="rId3"/>
  </sheets>
  <definedNames>
    <definedName name="dolar">'202208'!$E$3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" i="4" l="1"/>
  <c r="J6" i="4"/>
  <c r="J7" i="4"/>
  <c r="J8" i="4"/>
  <c r="J9" i="4"/>
  <c r="J10" i="4"/>
  <c r="J11" i="4"/>
  <c r="J12" i="4"/>
  <c r="J13" i="4"/>
  <c r="C78" i="4"/>
  <c r="B22" i="4"/>
  <c r="B50" i="4" s="1"/>
  <c r="B43" i="4"/>
  <c r="B44" i="4"/>
  <c r="B38" i="4"/>
  <c r="B37" i="4"/>
  <c r="B36" i="4"/>
  <c r="B35" i="4"/>
  <c r="B34" i="4"/>
  <c r="B33" i="4"/>
  <c r="B51" i="4"/>
  <c r="C71" i="4"/>
  <c r="B52" i="4"/>
  <c r="B40" i="4"/>
  <c r="B39" i="4"/>
  <c r="B9" i="4"/>
  <c r="B32" i="4" s="1"/>
  <c r="B42" i="4" s="1"/>
  <c r="B41" i="4"/>
  <c r="B72" i="4" l="1"/>
  <c r="C72" i="4" s="1"/>
  <c r="C74" i="4" s="1"/>
  <c r="B46" i="4"/>
  <c r="B54" i="4"/>
  <c r="E58" i="4"/>
  <c r="E59" i="4" l="1"/>
  <c r="E60" i="4" s="1"/>
  <c r="B57" i="4"/>
  <c r="C76" i="4" l="1"/>
  <c r="C79" i="4" l="1"/>
  <c r="C82" i="4" s="1"/>
  <c r="C83" i="4" s="1"/>
  <c r="C80" i="4"/>
  <c r="D83" i="4" l="1"/>
  <c r="J5" i="4"/>
  <c r="D82" i="4"/>
</calcChain>
</file>

<file path=xl/comments1.xml><?xml version="1.0" encoding="utf-8"?>
<comments xmlns="http://schemas.openxmlformats.org/spreadsheetml/2006/main">
  <authors>
    <author>Alejandro Olivera</author>
  </authors>
  <commentList>
    <comment ref="B9" authorId="0" shapeId="0">
      <text>
        <r>
          <rPr>
            <b/>
            <sz val="9"/>
            <color indexed="81"/>
            <rFont val="Tahoma"/>
            <family val="2"/>
          </rPr>
          <t>Alejandro Olivera:</t>
        </r>
        <r>
          <rPr>
            <sz val="9"/>
            <color indexed="81"/>
            <rFont val="Tahoma"/>
            <family val="2"/>
          </rPr>
          <t xml:space="preserve">
Se asume valor residual de 30% del valor nuevo. 
Fuente: Juan Ignacio Antunez Maciel (el Chango), com. pers.</t>
        </r>
      </text>
    </comment>
  </commentList>
</comments>
</file>

<file path=xl/sharedStrings.xml><?xml version="1.0" encoding="utf-8"?>
<sst xmlns="http://schemas.openxmlformats.org/spreadsheetml/2006/main" count="112" uniqueCount="86">
  <si>
    <t>U$S</t>
  </si>
  <si>
    <t>Costo inicial de la MS</t>
  </si>
  <si>
    <t>Valor residual (30%)</t>
  </si>
  <si>
    <t>Costo inicial de una espada</t>
  </si>
  <si>
    <t>Costo inicial de una cadena</t>
  </si>
  <si>
    <t>Costo inicial de un piñón</t>
  </si>
  <si>
    <t xml:space="preserve">Pantalón de seguridad </t>
  </si>
  <si>
    <t>Limas</t>
  </si>
  <si>
    <t xml:space="preserve">Casco completo (forestal) </t>
  </si>
  <si>
    <t>Botines Con punte.de acero</t>
  </si>
  <si>
    <t xml:space="preserve"> </t>
  </si>
  <si>
    <t>Costos fijos en U$S /hora</t>
  </si>
  <si>
    <t xml:space="preserve">Depreciación del motor </t>
  </si>
  <si>
    <t xml:space="preserve">Depreciación de la espada </t>
  </si>
  <si>
    <t xml:space="preserve">Depreciación de la cadena </t>
  </si>
  <si>
    <t xml:space="preserve">Depreciación del piñón </t>
  </si>
  <si>
    <t>Depreciación de limas</t>
  </si>
  <si>
    <t>Interés</t>
  </si>
  <si>
    <t>Mano de obra+benefi.sociales</t>
  </si>
  <si>
    <t>Combustible</t>
  </si>
  <si>
    <t>Aceite 2T</t>
  </si>
  <si>
    <t>Aceite de cadena</t>
  </si>
  <si>
    <t>Reparación y mantenimiento</t>
  </si>
  <si>
    <t xml:space="preserve">Los costos diarios variables se calculan para </t>
  </si>
  <si>
    <t>motosierrista necesita parar para cargar,afilar</t>
  </si>
  <si>
    <t xml:space="preserve">descansar (almorzar) y sus necesidades </t>
  </si>
  <si>
    <t>fisiológicas.</t>
  </si>
  <si>
    <t xml:space="preserve">Costos fijos: </t>
  </si>
  <si>
    <t>Costos variables:</t>
  </si>
  <si>
    <t>Total por día:</t>
  </si>
  <si>
    <t xml:space="preserve">6 horas en vez de 8 ya que el </t>
  </si>
  <si>
    <t>Rep. y mante. (100% de la depre del motor)</t>
  </si>
  <si>
    <t>Depreciación del casco</t>
  </si>
  <si>
    <t>Depreciación del pantalón</t>
  </si>
  <si>
    <t>Depreciación de botines</t>
  </si>
  <si>
    <t>Depreciación de guantes</t>
  </si>
  <si>
    <t>Interés o costo de oportunidad</t>
  </si>
  <si>
    <t>Consumo cadenas/mes (varía según faena)</t>
  </si>
  <si>
    <t>Consumo de espada/mes y medio (varía según faena)</t>
  </si>
  <si>
    <t>Mano.obra+comida+benefi.sociales/día</t>
  </si>
  <si>
    <t>Palanca de apeo</t>
  </si>
  <si>
    <t>Cuña de apeo</t>
  </si>
  <si>
    <t>Seguro</t>
  </si>
  <si>
    <t>Costo horario para un motoserrista en raleo a desecho</t>
  </si>
  <si>
    <t>Guantes de motoserrista</t>
  </si>
  <si>
    <t>Rendimiento</t>
  </si>
  <si>
    <t>Hay que sumar a estos costos: transporte, administración, imprevistos, impuestos y ganancia</t>
  </si>
  <si>
    <t>Stihl MS 361</t>
  </si>
  <si>
    <t>Seguro por día</t>
  </si>
  <si>
    <t>Una camioneta para 5 motoserristas:</t>
  </si>
  <si>
    <t>Alquiler por día:</t>
  </si>
  <si>
    <t>U$S/operario</t>
  </si>
  <si>
    <t>Gasto de administración por operario</t>
  </si>
  <si>
    <t>IRAE  25% de la utilidad</t>
  </si>
  <si>
    <t>Calculo de costos solo para los motoserristas:</t>
  </si>
  <si>
    <t>Fecha</t>
  </si>
  <si>
    <t>Comentario</t>
  </si>
  <si>
    <t>Vida útil (h)</t>
  </si>
  <si>
    <t>Consumol/hora</t>
  </si>
  <si>
    <t>Combustible (l)</t>
  </si>
  <si>
    <t>Aceite 2T. (l)</t>
  </si>
  <si>
    <t>Aceite de cadena (l)</t>
  </si>
  <si>
    <t>Jornada de trabajo (h)</t>
  </si>
  <si>
    <t>Pesos/dolar</t>
  </si>
  <si>
    <t>Sub total (U$S/h)</t>
  </si>
  <si>
    <t>Costos variables (U$S/h)</t>
  </si>
  <si>
    <t>Operación</t>
  </si>
  <si>
    <t>Raleo a desecho</t>
  </si>
  <si>
    <t>Unidad</t>
  </si>
  <si>
    <t>ha/h</t>
  </si>
  <si>
    <t>U$S/ha</t>
  </si>
  <si>
    <t>$/h ha/h</t>
  </si>
  <si>
    <t>Apeo</t>
  </si>
  <si>
    <t>Desrrame y trozado</t>
  </si>
  <si>
    <t>m3/h</t>
  </si>
  <si>
    <t>Costo</t>
  </si>
  <si>
    <t>U$S/m3</t>
  </si>
  <si>
    <t>Consumo de combustible, promedio 100 km/día</t>
  </si>
  <si>
    <t>Total transporte</t>
  </si>
  <si>
    <t>Costo total por operario motoserrista por día</t>
  </si>
  <si>
    <t>Imprevistos 10%</t>
  </si>
  <si>
    <t>Costo total por U$Soperario/día:</t>
  </si>
  <si>
    <t>UYP</t>
  </si>
  <si>
    <t>COSTO sin transporte (U$S/h)</t>
  </si>
  <si>
    <t>Costo total por U$Soperario/hora:</t>
  </si>
  <si>
    <t>Utilidad por operario (12%)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</si>
</sst>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94" formatCode="0.000"/>
    <numFmt numFmtId="199" formatCode="0.0"/>
  </numFmts>
  <fonts count="15" x14ac:knownFonts="1">
    <font>
      <sz val="10"/>
      <name val="Arial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4"/>
      <name val="Calibri"/>
      <family val="2"/>
      <scheme val="minor"/>
    </font>
    <font>
      <b/>
      <u/>
      <sz val="16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/>
    <xf numFmtId="0" fontId="4" fillId="0" borderId="4" xfId="0" applyFont="1" applyBorder="1"/>
    <xf numFmtId="0" fontId="1" fillId="0" borderId="0" xfId="0" applyFont="1" applyBorder="1"/>
    <xf numFmtId="0" fontId="3" fillId="0" borderId="5" xfId="0" applyFont="1" applyFill="1" applyBorder="1"/>
    <xf numFmtId="0" fontId="1" fillId="0" borderId="4" xfId="0" applyFont="1" applyBorder="1"/>
    <xf numFmtId="0" fontId="1" fillId="0" borderId="5" xfId="0" applyFont="1" applyBorder="1"/>
    <xf numFmtId="0" fontId="1" fillId="0" borderId="0" xfId="0" applyFont="1" applyBorder="1" applyAlignment="1">
      <alignment horizontal="center"/>
    </xf>
    <xf numFmtId="199" fontId="1" fillId="0" borderId="0" xfId="0" applyNumberFormat="1" applyFont="1" applyBorder="1" applyAlignment="1">
      <alignment horizontal="center"/>
    </xf>
    <xf numFmtId="194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Border="1"/>
    <xf numFmtId="0" fontId="4" fillId="0" borderId="0" xfId="0" applyFont="1"/>
    <xf numFmtId="0" fontId="5" fillId="0" borderId="0" xfId="0" applyFont="1" applyBorder="1"/>
    <xf numFmtId="199" fontId="5" fillId="2" borderId="0" xfId="0" applyNumberFormat="1" applyFont="1" applyFill="1" applyBorder="1" applyAlignment="1">
      <alignment horizontal="center"/>
    </xf>
    <xf numFmtId="0" fontId="7" fillId="0" borderId="0" xfId="0" applyFont="1"/>
    <xf numFmtId="0" fontId="2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4" fillId="0" borderId="12" xfId="0" applyFont="1" applyBorder="1"/>
    <xf numFmtId="0" fontId="4" fillId="0" borderId="0" xfId="0" applyFont="1" applyBorder="1" applyAlignment="1">
      <alignment horizontal="center"/>
    </xf>
    <xf numFmtId="0" fontId="7" fillId="0" borderId="16" xfId="0" applyFont="1" applyBorder="1"/>
    <xf numFmtId="0" fontId="1" fillId="0" borderId="14" xfId="0" applyFont="1" applyBorder="1"/>
    <xf numFmtId="0" fontId="1" fillId="0" borderId="15" xfId="0" applyFont="1" applyBorder="1"/>
    <xf numFmtId="0" fontId="1" fillId="3" borderId="0" xfId="0" applyFont="1" applyFill="1" applyBorder="1" applyAlignment="1">
      <alignment horizontal="center"/>
    </xf>
    <xf numFmtId="2" fontId="1" fillId="3" borderId="0" xfId="0" applyNumberFormat="1" applyFont="1" applyFill="1" applyBorder="1" applyAlignment="1">
      <alignment horizontal="center"/>
    </xf>
    <xf numFmtId="0" fontId="3" fillId="0" borderId="0" xfId="0" applyFont="1" applyBorder="1"/>
    <xf numFmtId="0" fontId="3" fillId="0" borderId="0" xfId="0" applyFont="1"/>
    <xf numFmtId="0" fontId="2" fillId="4" borderId="0" xfId="0" applyFont="1" applyFill="1" applyBorder="1" applyAlignment="1">
      <alignment horizontal="center"/>
    </xf>
    <xf numFmtId="0" fontId="3" fillId="4" borderId="0" xfId="0" applyFont="1" applyFill="1" applyBorder="1"/>
    <xf numFmtId="0" fontId="2" fillId="4" borderId="4" xfId="0" applyFont="1" applyFill="1" applyBorder="1" applyAlignment="1">
      <alignment horizontal="center"/>
    </xf>
    <xf numFmtId="0" fontId="2" fillId="4" borderId="4" xfId="0" applyFont="1" applyFill="1" applyBorder="1"/>
    <xf numFmtId="0" fontId="8" fillId="4" borderId="4" xfId="0" applyFont="1" applyFill="1" applyBorder="1"/>
    <xf numFmtId="0" fontId="1" fillId="0" borderId="3" xfId="0" applyFont="1" applyBorder="1"/>
    <xf numFmtId="0" fontId="1" fillId="0" borderId="0" xfId="0" applyFont="1" applyFill="1" applyBorder="1"/>
    <xf numFmtId="2" fontId="2" fillId="4" borderId="0" xfId="0" applyNumberFormat="1" applyFont="1" applyFill="1" applyBorder="1" applyAlignment="1">
      <alignment horizontal="center"/>
    </xf>
    <xf numFmtId="0" fontId="10" fillId="0" borderId="1" xfId="0" applyFont="1" applyBorder="1"/>
    <xf numFmtId="2" fontId="1" fillId="0" borderId="0" xfId="0" applyNumberFormat="1" applyFont="1" applyBorder="1"/>
    <xf numFmtId="2" fontId="9" fillId="4" borderId="0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2" fillId="4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2" fillId="4" borderId="4" xfId="0" applyFont="1" applyFill="1" applyBorder="1" applyAlignment="1">
      <alignment wrapText="1"/>
    </xf>
    <xf numFmtId="0" fontId="8" fillId="4" borderId="6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left" vertical="top" wrapText="1"/>
    </xf>
    <xf numFmtId="2" fontId="2" fillId="4" borderId="5" xfId="0" applyNumberFormat="1" applyFont="1" applyFill="1" applyBorder="1" applyAlignment="1">
      <alignment horizontal="right" vertical="center"/>
    </xf>
    <xf numFmtId="2" fontId="8" fillId="4" borderId="7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4" fillId="0" borderId="2" xfId="0" applyFont="1" applyBorder="1"/>
    <xf numFmtId="14" fontId="2" fillId="0" borderId="3" xfId="0" applyNumberFormat="1" applyFont="1" applyFill="1" applyBorder="1"/>
    <xf numFmtId="0" fontId="7" fillId="0" borderId="0" xfId="0" applyFont="1" applyBorder="1"/>
    <xf numFmtId="0" fontId="13" fillId="0" borderId="0" xfId="0" applyFont="1"/>
    <xf numFmtId="2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199" fontId="13" fillId="0" borderId="0" xfId="0" applyNumberFormat="1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/>
    </xf>
    <xf numFmtId="199" fontId="4" fillId="0" borderId="0" xfId="0" applyNumberFormat="1" applyFont="1" applyBorder="1" applyAlignment="1">
      <alignment horizontal="center"/>
    </xf>
    <xf numFmtId="2" fontId="4" fillId="0" borderId="8" xfId="0" applyNumberFormat="1" applyFont="1" applyFill="1" applyBorder="1" applyAlignment="1">
      <alignment horizontal="center"/>
    </xf>
    <xf numFmtId="199" fontId="4" fillId="0" borderId="8" xfId="0" applyNumberFormat="1" applyFont="1" applyFill="1" applyBorder="1" applyAlignment="1">
      <alignment horizontal="center"/>
    </xf>
    <xf numFmtId="199" fontId="6" fillId="0" borderId="17" xfId="0" applyNumberFormat="1" applyFont="1" applyFill="1" applyBorder="1" applyAlignment="1">
      <alignment horizontal="center"/>
    </xf>
    <xf numFmtId="1" fontId="6" fillId="0" borderId="18" xfId="0" applyNumberFormat="1" applyFont="1" applyFill="1" applyBorder="1" applyAlignment="1">
      <alignment horizontal="center" wrapText="1"/>
    </xf>
    <xf numFmtId="199" fontId="6" fillId="0" borderId="0" xfId="0" applyNumberFormat="1" applyFont="1" applyAlignment="1">
      <alignment horizontal="center"/>
    </xf>
    <xf numFmtId="0" fontId="13" fillId="0" borderId="9" xfId="0" applyFont="1" applyBorder="1"/>
    <xf numFmtId="1" fontId="13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199" fontId="13" fillId="0" borderId="10" xfId="0" applyNumberFormat="1" applyFont="1" applyFill="1" applyBorder="1" applyAlignment="1">
      <alignment horizontal="center"/>
    </xf>
    <xf numFmtId="0" fontId="13" fillId="0" borderId="12" xfId="0" applyFont="1" applyBorder="1"/>
    <xf numFmtId="1" fontId="13" fillId="0" borderId="0" xfId="0" applyNumberFormat="1" applyFont="1" applyFill="1" applyBorder="1" applyAlignment="1">
      <alignment horizontal="center" vertical="center"/>
    </xf>
    <xf numFmtId="0" fontId="13" fillId="0" borderId="19" xfId="0" applyFont="1" applyBorder="1"/>
    <xf numFmtId="1" fontId="13" fillId="0" borderId="20" xfId="0" applyNumberFormat="1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199" fontId="13" fillId="0" borderId="20" xfId="0" applyNumberFormat="1" applyFont="1" applyFill="1" applyBorder="1" applyAlignment="1">
      <alignment horizontal="center"/>
    </xf>
    <xf numFmtId="0" fontId="1" fillId="0" borderId="21" xfId="0" applyFont="1" applyBorder="1"/>
    <xf numFmtId="199" fontId="13" fillId="0" borderId="10" xfId="0" applyNumberFormat="1" applyFont="1" applyFill="1" applyBorder="1" applyAlignment="1">
      <alignment horizontal="center" vertical="center"/>
    </xf>
    <xf numFmtId="2" fontId="13" fillId="0" borderId="2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83"/>
  <sheetViews>
    <sheetView tabSelected="1" workbookViewId="0">
      <selection activeCell="E18" sqref="E18"/>
    </sheetView>
  </sheetViews>
  <sheetFormatPr baseColWidth="10" defaultRowHeight="12.75" x14ac:dyDescent="0.2"/>
  <cols>
    <col min="1" max="1" width="45.140625" style="1" customWidth="1"/>
    <col min="2" max="2" width="16.85546875" style="1" customWidth="1"/>
    <col min="3" max="3" width="13.42578125" style="1" customWidth="1"/>
    <col min="4" max="4" width="22.7109375" style="51" customWidth="1"/>
    <col min="5" max="5" width="23" style="1" bestFit="1" customWidth="1"/>
    <col min="6" max="6" width="3.7109375" style="1" customWidth="1"/>
    <col min="7" max="7" width="18.28515625" style="1" bestFit="1" customWidth="1"/>
    <col min="8" max="8" width="17.42578125" style="59" bestFit="1" customWidth="1"/>
    <col min="9" max="9" width="10.140625" style="59" bestFit="1" customWidth="1"/>
    <col min="10" max="10" width="19.5703125" style="1" bestFit="1" customWidth="1"/>
    <col min="11" max="11" width="10.140625" style="1" bestFit="1" customWidth="1"/>
    <col min="12" max="16384" width="11.42578125" style="1"/>
  </cols>
  <sheetData>
    <row r="1" spans="1:11" ht="13.5" thickBot="1" x14ac:dyDescent="0.25"/>
    <row r="2" spans="1:11" s="12" customFormat="1" ht="21" x14ac:dyDescent="0.35">
      <c r="A2" s="38" t="s">
        <v>43</v>
      </c>
      <c r="B2" s="62"/>
      <c r="C2" s="62"/>
      <c r="D2" s="41" t="s">
        <v>55</v>
      </c>
      <c r="E2" s="63">
        <v>44802</v>
      </c>
    </row>
    <row r="3" spans="1:11" ht="15.75" x14ac:dyDescent="0.25">
      <c r="A3" s="2"/>
      <c r="B3" s="3"/>
      <c r="C3" s="3"/>
      <c r="D3" s="42" t="s">
        <v>63</v>
      </c>
      <c r="E3" s="4">
        <v>40.42</v>
      </c>
    </row>
    <row r="4" spans="1:11" ht="18" customHeight="1" x14ac:dyDescent="0.35">
      <c r="A4" s="2"/>
      <c r="B4" s="3"/>
      <c r="C4" s="3"/>
      <c r="D4" s="54" t="s">
        <v>62</v>
      </c>
      <c r="E4" s="4">
        <v>8</v>
      </c>
      <c r="G4" s="64" t="s">
        <v>66</v>
      </c>
      <c r="H4" s="58" t="s">
        <v>45</v>
      </c>
      <c r="I4" s="58" t="s">
        <v>68</v>
      </c>
      <c r="J4" s="57" t="s">
        <v>75</v>
      </c>
      <c r="K4" s="15" t="s">
        <v>68</v>
      </c>
    </row>
    <row r="5" spans="1:11" ht="15" x14ac:dyDescent="0.25">
      <c r="A5" s="5"/>
      <c r="B5" s="3"/>
      <c r="C5" s="3"/>
      <c r="D5" s="43"/>
      <c r="E5" s="3"/>
      <c r="G5" s="78" t="s">
        <v>67</v>
      </c>
      <c r="H5" s="89">
        <v>0.2</v>
      </c>
      <c r="I5" s="80" t="s">
        <v>69</v>
      </c>
      <c r="J5" s="81">
        <f>+$C$83/H5</f>
        <v>105.64974300538786</v>
      </c>
      <c r="K5" s="18" t="s">
        <v>70</v>
      </c>
    </row>
    <row r="6" spans="1:11" ht="15.75" x14ac:dyDescent="0.25">
      <c r="A6" s="32" t="s">
        <v>47</v>
      </c>
      <c r="B6" s="30" t="s">
        <v>0</v>
      </c>
      <c r="C6" s="30" t="s">
        <v>57</v>
      </c>
      <c r="D6" s="44" t="s">
        <v>58</v>
      </c>
      <c r="E6" s="31" t="s">
        <v>56</v>
      </c>
      <c r="G6" s="82" t="s">
        <v>67</v>
      </c>
      <c r="H6" s="70">
        <v>0.3</v>
      </c>
      <c r="I6" s="68" t="s">
        <v>69</v>
      </c>
      <c r="J6" s="69">
        <f t="shared" ref="J6:J13" si="0">+$C$83/H6</f>
        <v>70.433162003591917</v>
      </c>
      <c r="K6" s="20" t="s">
        <v>70</v>
      </c>
    </row>
    <row r="7" spans="1:11" ht="15" x14ac:dyDescent="0.25">
      <c r="A7" s="5"/>
      <c r="B7" s="3"/>
      <c r="C7" s="3"/>
      <c r="D7" s="45"/>
      <c r="E7" s="3"/>
      <c r="G7" s="82" t="s">
        <v>67</v>
      </c>
      <c r="H7" s="70">
        <v>0.4</v>
      </c>
      <c r="I7" s="68" t="s">
        <v>69</v>
      </c>
      <c r="J7" s="69">
        <f t="shared" si="0"/>
        <v>52.824871502693931</v>
      </c>
      <c r="K7" s="20" t="s">
        <v>70</v>
      </c>
    </row>
    <row r="8" spans="1:11" ht="15" x14ac:dyDescent="0.25">
      <c r="A8" s="5" t="s">
        <v>1</v>
      </c>
      <c r="B8" s="7">
        <v>724</v>
      </c>
      <c r="C8" s="7">
        <v>2000</v>
      </c>
      <c r="D8" s="45"/>
      <c r="E8" s="3"/>
      <c r="G8" s="84" t="s">
        <v>67</v>
      </c>
      <c r="H8" s="90">
        <v>0.5</v>
      </c>
      <c r="I8" s="86" t="s">
        <v>69</v>
      </c>
      <c r="J8" s="87">
        <f t="shared" si="0"/>
        <v>42.259897202155145</v>
      </c>
      <c r="K8" s="88" t="s">
        <v>70</v>
      </c>
    </row>
    <row r="9" spans="1:11" ht="15" x14ac:dyDescent="0.25">
      <c r="A9" s="5" t="s">
        <v>2</v>
      </c>
      <c r="B9" s="26">
        <f>B8*0.3</f>
        <v>217.2</v>
      </c>
      <c r="C9" s="7"/>
      <c r="D9" s="45"/>
      <c r="E9" s="3"/>
      <c r="G9" s="78" t="s">
        <v>72</v>
      </c>
      <c r="H9" s="79">
        <v>20</v>
      </c>
      <c r="I9" s="80" t="s">
        <v>74</v>
      </c>
      <c r="J9" s="81">
        <f t="shared" si="0"/>
        <v>1.0564974300538785</v>
      </c>
      <c r="K9" s="18" t="s">
        <v>76</v>
      </c>
    </row>
    <row r="10" spans="1:11" ht="15" x14ac:dyDescent="0.25">
      <c r="A10" s="5" t="s">
        <v>3</v>
      </c>
      <c r="B10" s="7">
        <v>62</v>
      </c>
      <c r="C10" s="7">
        <v>240</v>
      </c>
      <c r="D10" s="45"/>
      <c r="E10" s="3"/>
      <c r="G10" s="82" t="s">
        <v>72</v>
      </c>
      <c r="H10" s="83">
        <v>25</v>
      </c>
      <c r="I10" s="68" t="s">
        <v>74</v>
      </c>
      <c r="J10" s="69">
        <f t="shared" si="0"/>
        <v>0.84519794404310289</v>
      </c>
      <c r="K10" s="20" t="s">
        <v>76</v>
      </c>
    </row>
    <row r="11" spans="1:11" ht="15" x14ac:dyDescent="0.25">
      <c r="A11" s="5" t="s">
        <v>4</v>
      </c>
      <c r="B11" s="7">
        <v>12.2</v>
      </c>
      <c r="C11" s="7">
        <v>60</v>
      </c>
      <c r="D11" s="45"/>
      <c r="E11" s="3" t="s">
        <v>71</v>
      </c>
      <c r="G11" s="84" t="s">
        <v>72</v>
      </c>
      <c r="H11" s="85">
        <v>30</v>
      </c>
      <c r="I11" s="86" t="s">
        <v>74</v>
      </c>
      <c r="J11" s="87">
        <f t="shared" si="0"/>
        <v>0.70433162003591909</v>
      </c>
      <c r="K11" s="88" t="s">
        <v>76</v>
      </c>
    </row>
    <row r="12" spans="1:11" ht="15" x14ac:dyDescent="0.25">
      <c r="A12" s="5" t="s">
        <v>5</v>
      </c>
      <c r="B12" s="7">
        <v>11.25</v>
      </c>
      <c r="C12" s="7">
        <v>120</v>
      </c>
      <c r="D12" s="45"/>
      <c r="E12" s="3"/>
      <c r="G12" s="78" t="s">
        <v>73</v>
      </c>
      <c r="H12" s="79">
        <v>10</v>
      </c>
      <c r="I12" s="80" t="s">
        <v>74</v>
      </c>
      <c r="J12" s="81">
        <f t="shared" si="0"/>
        <v>2.1129948601077571</v>
      </c>
      <c r="K12" s="18" t="s">
        <v>76</v>
      </c>
    </row>
    <row r="13" spans="1:11" ht="15" x14ac:dyDescent="0.25">
      <c r="A13" s="5" t="s">
        <v>40</v>
      </c>
      <c r="B13" s="7">
        <v>0</v>
      </c>
      <c r="C13" s="7">
        <v>0</v>
      </c>
      <c r="D13" s="45"/>
      <c r="E13" s="3"/>
      <c r="G13" s="82" t="s">
        <v>73</v>
      </c>
      <c r="H13" s="83">
        <v>15</v>
      </c>
      <c r="I13" s="68" t="s">
        <v>74</v>
      </c>
      <c r="J13" s="69">
        <f t="shared" si="0"/>
        <v>1.4086632400718382</v>
      </c>
      <c r="K13" s="20" t="s">
        <v>76</v>
      </c>
    </row>
    <row r="14" spans="1:11" ht="15" x14ac:dyDescent="0.25">
      <c r="A14" s="5" t="s">
        <v>41</v>
      </c>
      <c r="B14" s="7">
        <v>0</v>
      </c>
      <c r="C14" s="7">
        <v>0</v>
      </c>
      <c r="D14" s="45"/>
      <c r="E14" s="3"/>
      <c r="G14" s="84" t="s">
        <v>73</v>
      </c>
      <c r="H14" s="85">
        <v>20</v>
      </c>
      <c r="I14" s="86" t="s">
        <v>74</v>
      </c>
      <c r="J14" s="87">
        <f>+$C$83/H14</f>
        <v>1.0564974300538785</v>
      </c>
      <c r="K14" s="88" t="s">
        <v>76</v>
      </c>
    </row>
    <row r="15" spans="1:11" ht="15" x14ac:dyDescent="0.25">
      <c r="A15" s="5" t="s">
        <v>6</v>
      </c>
      <c r="B15" s="7">
        <v>110</v>
      </c>
      <c r="C15" s="7">
        <v>600</v>
      </c>
      <c r="D15" s="45"/>
      <c r="E15" s="3"/>
      <c r="G15" s="65"/>
      <c r="H15" s="66"/>
      <c r="I15" s="67"/>
      <c r="J15" s="65"/>
    </row>
    <row r="16" spans="1:11" ht="15" x14ac:dyDescent="0.25">
      <c r="A16" s="5" t="s">
        <v>7</v>
      </c>
      <c r="B16" s="7">
        <v>3</v>
      </c>
      <c r="C16" s="7">
        <v>36</v>
      </c>
      <c r="D16" s="45"/>
      <c r="E16" s="3"/>
      <c r="G16" s="65"/>
      <c r="H16" s="66"/>
      <c r="I16" s="67"/>
      <c r="J16" s="65"/>
    </row>
    <row r="17" spans="1:8" x14ac:dyDescent="0.2">
      <c r="A17" s="5" t="s">
        <v>8</v>
      </c>
      <c r="B17" s="7">
        <v>40</v>
      </c>
      <c r="C17" s="7">
        <v>1440</v>
      </c>
      <c r="D17" s="45"/>
      <c r="E17" s="3"/>
      <c r="H17" s="61"/>
    </row>
    <row r="18" spans="1:8" x14ac:dyDescent="0.2">
      <c r="A18" s="5" t="s">
        <v>9</v>
      </c>
      <c r="B18" s="7">
        <v>48</v>
      </c>
      <c r="C18" s="7">
        <v>360</v>
      </c>
      <c r="D18" s="45"/>
      <c r="E18" s="3"/>
      <c r="H18" s="61"/>
    </row>
    <row r="19" spans="1:8" x14ac:dyDescent="0.2">
      <c r="A19" s="5" t="s">
        <v>44</v>
      </c>
      <c r="B19" s="7">
        <v>15</v>
      </c>
      <c r="C19" s="7">
        <v>120</v>
      </c>
      <c r="D19" s="45"/>
      <c r="E19" s="3"/>
    </row>
    <row r="20" spans="1:8" x14ac:dyDescent="0.2">
      <c r="A20" s="5" t="s">
        <v>48</v>
      </c>
      <c r="B20" s="7">
        <v>4.4800000000000004</v>
      </c>
      <c r="C20" s="7"/>
      <c r="D20" s="45"/>
      <c r="E20" s="3"/>
    </row>
    <row r="21" spans="1:8" x14ac:dyDescent="0.2">
      <c r="A21" s="5" t="s">
        <v>39</v>
      </c>
      <c r="B21" s="8">
        <v>88.4</v>
      </c>
      <c r="C21" s="3"/>
      <c r="D21" s="45"/>
      <c r="E21" s="3"/>
    </row>
    <row r="22" spans="1:8" x14ac:dyDescent="0.2">
      <c r="A22" s="5" t="s">
        <v>59</v>
      </c>
      <c r="B22" s="27">
        <f>81/dolar</f>
        <v>2.0039584364176148</v>
      </c>
      <c r="C22" s="7"/>
      <c r="D22" s="45">
        <v>1</v>
      </c>
      <c r="E22" s="3"/>
    </row>
    <row r="23" spans="1:8" x14ac:dyDescent="0.2">
      <c r="A23" s="5" t="s">
        <v>60</v>
      </c>
      <c r="B23" s="7">
        <v>10.6</v>
      </c>
      <c r="C23" s="7"/>
      <c r="D23" s="45">
        <v>0.02</v>
      </c>
      <c r="E23" s="3"/>
    </row>
    <row r="24" spans="1:8" x14ac:dyDescent="0.2">
      <c r="A24" s="5" t="s">
        <v>61</v>
      </c>
      <c r="B24" s="7">
        <v>0.5</v>
      </c>
      <c r="C24" s="7"/>
      <c r="D24" s="45">
        <v>0.5</v>
      </c>
      <c r="E24" s="3"/>
    </row>
    <row r="25" spans="1:8" x14ac:dyDescent="0.2">
      <c r="A25" s="5" t="s">
        <v>36</v>
      </c>
      <c r="B25" s="7"/>
      <c r="C25" s="7"/>
      <c r="D25" s="43"/>
      <c r="E25" s="3"/>
    </row>
    <row r="26" spans="1:8" x14ac:dyDescent="0.2">
      <c r="A26" s="5" t="s">
        <v>31</v>
      </c>
      <c r="B26" s="7"/>
      <c r="C26" s="7"/>
      <c r="D26" s="43"/>
      <c r="E26" s="3"/>
    </row>
    <row r="27" spans="1:8" x14ac:dyDescent="0.2">
      <c r="A27" s="5" t="s">
        <v>37</v>
      </c>
      <c r="B27" s="7"/>
      <c r="C27" s="7"/>
      <c r="D27" s="43"/>
      <c r="E27" s="3"/>
    </row>
    <row r="28" spans="1:8" x14ac:dyDescent="0.2">
      <c r="A28" s="5" t="s">
        <v>38</v>
      </c>
      <c r="B28" s="7"/>
      <c r="C28" s="3" t="s">
        <v>10</v>
      </c>
      <c r="D28" s="43"/>
      <c r="E28" s="3"/>
    </row>
    <row r="29" spans="1:8" x14ac:dyDescent="0.2">
      <c r="A29" s="5"/>
      <c r="B29" s="3"/>
      <c r="C29" s="3"/>
      <c r="D29" s="43"/>
      <c r="E29" s="3"/>
    </row>
    <row r="30" spans="1:8" x14ac:dyDescent="0.2">
      <c r="A30" s="2" t="s">
        <v>11</v>
      </c>
      <c r="B30" s="3"/>
      <c r="C30" s="3"/>
      <c r="D30" s="43"/>
      <c r="E30" s="3"/>
    </row>
    <row r="31" spans="1:8" x14ac:dyDescent="0.2">
      <c r="A31" s="5"/>
      <c r="B31" s="3"/>
      <c r="C31" s="3"/>
      <c r="D31" s="43"/>
      <c r="E31" s="3"/>
    </row>
    <row r="32" spans="1:8" x14ac:dyDescent="0.2">
      <c r="A32" s="5" t="s">
        <v>12</v>
      </c>
      <c r="B32" s="27">
        <f>+(B8-(B10+B11+B12)-B9)/C8</f>
        <v>0.21067499999999997</v>
      </c>
      <c r="C32" s="3"/>
      <c r="D32" s="43"/>
      <c r="E32" s="3"/>
    </row>
    <row r="33" spans="1:9" x14ac:dyDescent="0.2">
      <c r="A33" s="5" t="s">
        <v>13</v>
      </c>
      <c r="B33" s="27">
        <f>+B10/C10</f>
        <v>0.25833333333333336</v>
      </c>
      <c r="C33" s="3"/>
      <c r="D33" s="43"/>
      <c r="E33" s="3"/>
    </row>
    <row r="34" spans="1:9" x14ac:dyDescent="0.2">
      <c r="A34" s="5" t="s">
        <v>14</v>
      </c>
      <c r="B34" s="27">
        <f>+B11/C11</f>
        <v>0.20333333333333331</v>
      </c>
      <c r="C34" s="3"/>
      <c r="D34" s="43"/>
      <c r="E34" s="3"/>
      <c r="F34" s="10"/>
      <c r="G34" s="10"/>
    </row>
    <row r="35" spans="1:9" x14ac:dyDescent="0.2">
      <c r="A35" s="5" t="s">
        <v>15</v>
      </c>
      <c r="B35" s="27">
        <f>+B12/C12</f>
        <v>9.375E-2</v>
      </c>
      <c r="C35" s="3"/>
      <c r="D35" s="43"/>
      <c r="E35" s="3"/>
    </row>
    <row r="36" spans="1:9" x14ac:dyDescent="0.2">
      <c r="A36" s="5" t="s">
        <v>16</v>
      </c>
      <c r="B36" s="27">
        <f>+B16/C16</f>
        <v>8.3333333333333329E-2</v>
      </c>
      <c r="C36" s="3"/>
      <c r="D36" s="43"/>
      <c r="E36" s="3"/>
    </row>
    <row r="37" spans="1:9" x14ac:dyDescent="0.2">
      <c r="A37" s="5" t="s">
        <v>32</v>
      </c>
      <c r="B37" s="27">
        <f>+B17/C17</f>
        <v>2.7777777777777776E-2</v>
      </c>
      <c r="C37" s="3"/>
      <c r="D37" s="43"/>
      <c r="E37" s="3"/>
    </row>
    <row r="38" spans="1:9" x14ac:dyDescent="0.2">
      <c r="A38" s="5" t="s">
        <v>33</v>
      </c>
      <c r="B38" s="27">
        <f>+B15/C15</f>
        <v>0.18333333333333332</v>
      </c>
      <c r="C38" s="3"/>
      <c r="D38" s="43"/>
      <c r="E38" s="3"/>
    </row>
    <row r="39" spans="1:9" x14ac:dyDescent="0.2">
      <c r="A39" s="5" t="s">
        <v>34</v>
      </c>
      <c r="B39" s="27">
        <f>+B18/C18</f>
        <v>0.13333333333333333</v>
      </c>
      <c r="C39" s="3"/>
      <c r="D39" s="43"/>
      <c r="E39" s="3"/>
    </row>
    <row r="40" spans="1:9" x14ac:dyDescent="0.2">
      <c r="A40" s="5" t="s">
        <v>35</v>
      </c>
      <c r="B40" s="27">
        <f>+B19/C19</f>
        <v>0.125</v>
      </c>
      <c r="C40" s="3"/>
      <c r="D40" s="43"/>
      <c r="E40" s="3"/>
    </row>
    <row r="41" spans="1:9" x14ac:dyDescent="0.2">
      <c r="A41" s="5" t="s">
        <v>17</v>
      </c>
      <c r="B41" s="27">
        <f>+(((B8+B9)/2)*0.02)/C8</f>
        <v>4.7060000000000001E-3</v>
      </c>
      <c r="C41" s="3"/>
      <c r="D41" s="43"/>
      <c r="E41" s="3"/>
    </row>
    <row r="42" spans="1:9" x14ac:dyDescent="0.2">
      <c r="A42" s="5" t="s">
        <v>22</v>
      </c>
      <c r="B42" s="27">
        <f>+(B32)</f>
        <v>0.21067499999999997</v>
      </c>
      <c r="C42" s="3"/>
      <c r="D42" s="43"/>
      <c r="E42" s="3"/>
    </row>
    <row r="43" spans="1:9" x14ac:dyDescent="0.2">
      <c r="A43" s="5" t="s">
        <v>42</v>
      </c>
      <c r="B43" s="27">
        <f>B20/E4</f>
        <v>0.56000000000000005</v>
      </c>
      <c r="C43" s="3"/>
      <c r="D43" s="43"/>
      <c r="E43" s="3"/>
    </row>
    <row r="44" spans="1:9" x14ac:dyDescent="0.2">
      <c r="A44" s="5" t="s">
        <v>18</v>
      </c>
      <c r="B44" s="27">
        <f>+B21/E4</f>
        <v>11.05</v>
      </c>
      <c r="C44" s="3"/>
      <c r="D44" s="43"/>
      <c r="E44" s="3"/>
    </row>
    <row r="45" spans="1:9" x14ac:dyDescent="0.2">
      <c r="A45" s="5"/>
      <c r="B45" s="9"/>
      <c r="C45" s="3"/>
      <c r="D45" s="43"/>
      <c r="E45" s="3"/>
    </row>
    <row r="46" spans="1:9" s="29" customFormat="1" ht="15.75" x14ac:dyDescent="0.25">
      <c r="A46" s="33" t="s">
        <v>64</v>
      </c>
      <c r="B46" s="37">
        <f>SUM(B32:B45)</f>
        <v>13.144250444444445</v>
      </c>
      <c r="C46" s="28"/>
      <c r="D46" s="46"/>
      <c r="E46" s="28"/>
      <c r="H46" s="60"/>
      <c r="I46" s="60"/>
    </row>
    <row r="47" spans="1:9" x14ac:dyDescent="0.2">
      <c r="A47" s="5"/>
      <c r="B47" s="3"/>
      <c r="C47" s="3"/>
      <c r="D47" s="43"/>
      <c r="E47" s="3"/>
    </row>
    <row r="48" spans="1:9" x14ac:dyDescent="0.2">
      <c r="A48" s="2" t="s">
        <v>65</v>
      </c>
      <c r="B48" s="3"/>
      <c r="C48" s="3"/>
      <c r="D48" s="43"/>
      <c r="E48" s="3"/>
    </row>
    <row r="49" spans="1:5" x14ac:dyDescent="0.2">
      <c r="A49" s="5"/>
      <c r="B49" s="3"/>
      <c r="C49" s="3"/>
      <c r="D49" s="43"/>
      <c r="E49" s="3"/>
    </row>
    <row r="50" spans="1:5" x14ac:dyDescent="0.2">
      <c r="A50" s="5" t="s">
        <v>19</v>
      </c>
      <c r="B50" s="27">
        <f>+D22*B22</f>
        <v>2.0039584364176148</v>
      </c>
      <c r="C50" s="3"/>
      <c r="D50" s="43"/>
      <c r="E50" s="3"/>
    </row>
    <row r="51" spans="1:5" x14ac:dyDescent="0.2">
      <c r="A51" s="5" t="s">
        <v>20</v>
      </c>
      <c r="B51" s="27">
        <f>+D23*B23</f>
        <v>0.21199999999999999</v>
      </c>
      <c r="C51" s="3"/>
      <c r="D51" s="43"/>
      <c r="E51" s="3"/>
    </row>
    <row r="52" spans="1:5" ht="13.5" thickBot="1" x14ac:dyDescent="0.25">
      <c r="A52" s="5" t="s">
        <v>21</v>
      </c>
      <c r="B52" s="27">
        <f>+D24*B24</f>
        <v>0.25</v>
      </c>
      <c r="C52" s="3"/>
      <c r="D52" s="43"/>
      <c r="E52" s="3"/>
    </row>
    <row r="53" spans="1:5" ht="25.5" x14ac:dyDescent="0.2">
      <c r="A53" s="5"/>
      <c r="B53" s="39"/>
      <c r="C53" s="3"/>
      <c r="D53" s="47" t="s">
        <v>23</v>
      </c>
      <c r="E53" s="35"/>
    </row>
    <row r="54" spans="1:5" ht="26.25" x14ac:dyDescent="0.25">
      <c r="A54" s="33" t="s">
        <v>64</v>
      </c>
      <c r="B54" s="37">
        <f>SUM(B50:B53)</f>
        <v>2.465958436417615</v>
      </c>
      <c r="C54" s="3"/>
      <c r="D54" s="48" t="s">
        <v>30</v>
      </c>
      <c r="E54" s="6"/>
    </row>
    <row r="55" spans="1:5" ht="25.5" x14ac:dyDescent="0.2">
      <c r="A55" s="5"/>
      <c r="B55" s="3"/>
      <c r="C55" s="3"/>
      <c r="D55" s="48" t="s">
        <v>24</v>
      </c>
      <c r="E55" s="6"/>
    </row>
    <row r="56" spans="1:5" ht="25.5" x14ac:dyDescent="0.2">
      <c r="A56" s="5"/>
      <c r="B56" s="3"/>
      <c r="C56" s="3"/>
      <c r="D56" s="48" t="s">
        <v>25</v>
      </c>
      <c r="E56" s="6"/>
    </row>
    <row r="57" spans="1:5" ht="18.75" x14ac:dyDescent="0.3">
      <c r="A57" s="34" t="s">
        <v>83</v>
      </c>
      <c r="B57" s="40">
        <f>+B46+B54*6/8</f>
        <v>14.993719271757657</v>
      </c>
      <c r="C57" s="3"/>
      <c r="D57" s="48" t="s">
        <v>26</v>
      </c>
      <c r="E57" s="6"/>
    </row>
    <row r="58" spans="1:5" ht="15.75" x14ac:dyDescent="0.25">
      <c r="A58" s="5"/>
      <c r="B58" s="3"/>
      <c r="C58" s="3"/>
      <c r="D58" s="49" t="s">
        <v>27</v>
      </c>
      <c r="E58" s="55">
        <f>+B46*8</f>
        <v>105.15400355555556</v>
      </c>
    </row>
    <row r="59" spans="1:5" ht="15.75" x14ac:dyDescent="0.25">
      <c r="A59" s="5"/>
      <c r="B59" s="3"/>
      <c r="C59" s="3"/>
      <c r="D59" s="49" t="s">
        <v>28</v>
      </c>
      <c r="E59" s="55">
        <f>B54*6</f>
        <v>14.795750618505689</v>
      </c>
    </row>
    <row r="60" spans="1:5" ht="19.5" thickBot="1" x14ac:dyDescent="0.35">
      <c r="A60" s="5"/>
      <c r="B60" s="3"/>
      <c r="C60" s="36"/>
      <c r="D60" s="50" t="s">
        <v>29</v>
      </c>
      <c r="E60" s="56">
        <f>SUM(E58:E59)</f>
        <v>119.94975417406125</v>
      </c>
    </row>
    <row r="61" spans="1:5" x14ac:dyDescent="0.2">
      <c r="A61" s="5"/>
      <c r="B61" s="7"/>
      <c r="C61" s="3"/>
      <c r="D61" s="43"/>
      <c r="E61" s="3"/>
    </row>
    <row r="62" spans="1:5" x14ac:dyDescent="0.2">
      <c r="A62" s="5"/>
      <c r="B62" s="3"/>
      <c r="C62" s="3"/>
      <c r="D62" s="43"/>
      <c r="E62" s="3"/>
    </row>
    <row r="63" spans="1:5" ht="15" x14ac:dyDescent="0.25">
      <c r="A63" s="13"/>
      <c r="B63" s="14"/>
    </row>
    <row r="64" spans="1:5" ht="15" x14ac:dyDescent="0.25">
      <c r="A64" s="13"/>
      <c r="B64" s="14"/>
    </row>
    <row r="65" spans="1:5" ht="21" x14ac:dyDescent="0.35">
      <c r="A65" s="15" t="s">
        <v>54</v>
      </c>
    </row>
    <row r="66" spans="1:5" ht="15.75" x14ac:dyDescent="0.25">
      <c r="A66" s="16" t="s">
        <v>46</v>
      </c>
      <c r="B66" s="17"/>
      <c r="C66" s="17"/>
      <c r="D66" s="52"/>
      <c r="E66" s="18"/>
    </row>
    <row r="67" spans="1:5" x14ac:dyDescent="0.2">
      <c r="A67" s="19"/>
      <c r="B67" s="3"/>
      <c r="C67" s="3"/>
      <c r="D67" s="43"/>
      <c r="E67" s="20"/>
    </row>
    <row r="68" spans="1:5" x14ac:dyDescent="0.2">
      <c r="A68" s="19"/>
      <c r="B68" s="3"/>
      <c r="C68" s="3"/>
      <c r="D68" s="43"/>
      <c r="E68" s="20"/>
    </row>
    <row r="69" spans="1:5" x14ac:dyDescent="0.2">
      <c r="A69" s="19" t="s">
        <v>49</v>
      </c>
      <c r="B69" s="11"/>
      <c r="C69" s="11"/>
      <c r="D69" s="43"/>
      <c r="E69" s="20"/>
    </row>
    <row r="70" spans="1:5" x14ac:dyDescent="0.2">
      <c r="A70" s="19"/>
      <c r="B70" s="22" t="s">
        <v>0</v>
      </c>
      <c r="C70" s="22" t="s">
        <v>51</v>
      </c>
      <c r="D70" s="53" t="s">
        <v>82</v>
      </c>
      <c r="E70" s="20"/>
    </row>
    <row r="71" spans="1:5" x14ac:dyDescent="0.2">
      <c r="A71" s="19" t="s">
        <v>50</v>
      </c>
      <c r="B71" s="22">
        <v>41.37</v>
      </c>
      <c r="C71" s="71">
        <f>+B71/5</f>
        <v>8.2739999999999991</v>
      </c>
      <c r="D71" s="43"/>
      <c r="E71" s="20"/>
    </row>
    <row r="72" spans="1:5" x14ac:dyDescent="0.2">
      <c r="A72" s="19" t="s">
        <v>77</v>
      </c>
      <c r="B72" s="72">
        <f>10*B22</f>
        <v>20.03958436417615</v>
      </c>
      <c r="C72" s="71">
        <f>+B72/5</f>
        <v>4.0079168728352297</v>
      </c>
      <c r="D72" s="43"/>
      <c r="E72" s="20"/>
    </row>
    <row r="73" spans="1:5" x14ac:dyDescent="0.2">
      <c r="A73" s="19" t="s">
        <v>52</v>
      </c>
      <c r="B73" s="11"/>
      <c r="C73" s="22">
        <v>3</v>
      </c>
      <c r="D73" s="43"/>
      <c r="E73" s="20"/>
    </row>
    <row r="74" spans="1:5" x14ac:dyDescent="0.2">
      <c r="A74" s="21" t="s">
        <v>78</v>
      </c>
      <c r="B74" s="3"/>
      <c r="C74" s="73">
        <f>SUM(C71:C73)</f>
        <v>15.281916872835229</v>
      </c>
      <c r="D74" s="43"/>
      <c r="E74" s="20"/>
    </row>
    <row r="75" spans="1:5" x14ac:dyDescent="0.2">
      <c r="A75" s="19"/>
      <c r="B75" s="3"/>
      <c r="C75" s="3"/>
      <c r="D75" s="43"/>
      <c r="E75" s="20"/>
    </row>
    <row r="76" spans="1:5" x14ac:dyDescent="0.2">
      <c r="A76" s="21" t="s">
        <v>79</v>
      </c>
      <c r="B76" s="3"/>
      <c r="C76" s="73">
        <f>+E60+C74</f>
        <v>135.23167104689648</v>
      </c>
      <c r="D76" s="43"/>
      <c r="E76" s="20"/>
    </row>
    <row r="77" spans="1:5" x14ac:dyDescent="0.2">
      <c r="A77" s="19"/>
      <c r="B77" s="3"/>
      <c r="C77" s="3"/>
      <c r="D77" s="43"/>
      <c r="E77" s="20"/>
    </row>
    <row r="78" spans="1:5" x14ac:dyDescent="0.2">
      <c r="A78" s="21" t="s">
        <v>85</v>
      </c>
      <c r="B78" s="3"/>
      <c r="C78" s="74">
        <f>+C76*0.12</f>
        <v>16.227800525627575</v>
      </c>
      <c r="D78" s="43"/>
      <c r="E78" s="20"/>
    </row>
    <row r="79" spans="1:5" x14ac:dyDescent="0.2">
      <c r="A79" s="21" t="s">
        <v>53</v>
      </c>
      <c r="B79" s="3"/>
      <c r="C79" s="74">
        <f>+C78*0.25</f>
        <v>4.0569501314068939</v>
      </c>
      <c r="D79" s="43"/>
      <c r="E79" s="20"/>
    </row>
    <row r="80" spans="1:5" x14ac:dyDescent="0.2">
      <c r="A80" s="21" t="s">
        <v>80</v>
      </c>
      <c r="B80" s="3"/>
      <c r="C80" s="74">
        <f>+C76*0.1</f>
        <v>13.523167104689648</v>
      </c>
      <c r="D80" s="43"/>
      <c r="E80" s="20"/>
    </row>
    <row r="81" spans="1:5" ht="13.5" thickBot="1" x14ac:dyDescent="0.25">
      <c r="A81" s="19"/>
      <c r="B81" s="3"/>
      <c r="C81" s="3"/>
      <c r="D81" s="43"/>
      <c r="E81" s="20"/>
    </row>
    <row r="82" spans="1:5" ht="27" thickBot="1" x14ac:dyDescent="0.45">
      <c r="A82" s="23" t="s">
        <v>81</v>
      </c>
      <c r="B82" s="24"/>
      <c r="C82" s="75">
        <f>+C76+C78+C79+C80</f>
        <v>169.03958880862058</v>
      </c>
      <c r="D82" s="76">
        <f>+C82*dolar</f>
        <v>6832.5801796444439</v>
      </c>
      <c r="E82" s="25"/>
    </row>
    <row r="83" spans="1:5" ht="27" thickBot="1" x14ac:dyDescent="0.45">
      <c r="A83" s="23" t="s">
        <v>84</v>
      </c>
      <c r="C83" s="77">
        <f>+C82/8</f>
        <v>21.129948601077572</v>
      </c>
      <c r="D83" s="76">
        <f>+C83*dolar</f>
        <v>854.07252245555549</v>
      </c>
    </row>
  </sheetData>
  <phoneticPr fontId="14" type="noConversion"/>
  <pageMargins left="0.75" right="0.75" top="1" bottom="1" header="0" footer="0"/>
  <pageSetup paperSize="9" orientation="portrait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202208</vt:lpstr>
      <vt:lpstr>Hoja2</vt:lpstr>
      <vt:lpstr>Hoja3</vt:lpstr>
      <vt:lpstr>dolar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Chango</dc:creator>
  <cp:lastModifiedBy>Alejandro Olivera</cp:lastModifiedBy>
  <cp:lastPrinted>2005-03-09T18:43:52Z</cp:lastPrinted>
  <dcterms:created xsi:type="dcterms:W3CDTF">2001-06-15T15:37:53Z</dcterms:created>
  <dcterms:modified xsi:type="dcterms:W3CDTF">2022-08-29T14:43:30Z</dcterms:modified>
</cp:coreProperties>
</file>