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codeName="ThisWorkbook" defaultThemeVersion="124226"/>
  <mc:AlternateContent xmlns:mc="http://schemas.openxmlformats.org/markup-compatibility/2006">
    <mc:Choice Requires="x15">
      <x15ac:absPath xmlns:x15ac="http://schemas.microsoft.com/office/spreadsheetml/2010/11/ac" url="https://d.docs.live.net/c1d0a76f1f35cbe8/2. TRABAJO/2019/1. CUT/COSECHA FORESTAL/Planilla de costos traducida al español/"/>
    </mc:Choice>
  </mc:AlternateContent>
  <xr:revisionPtr revIDLastSave="18" documentId="8_{5076F2D1-F92D-46F1-B49D-8F898E9DE9A2}" xr6:coauthVersionLast="44" xr6:coauthVersionMax="44" xr10:uidLastSave="{3C4F0A37-570F-4F6F-BC32-81FAE5428174}"/>
  <workbookProtection workbookPassword="E9E1" lockStructure="1"/>
  <bookViews>
    <workbookView xWindow="-120" yWindow="-120" windowWidth="20730" windowHeight="11160" tabRatio="545" activeTab="1" xr2:uid="{00000000-000D-0000-FFFF-FFFF00000000}"/>
  </bookViews>
  <sheets>
    <sheet name="Introduction" sheetId="1" r:id="rId1"/>
    <sheet name="Business Model" sheetId="2" r:id="rId2"/>
  </sheets>
  <definedNames>
    <definedName name="Units">'Business Model'!$U$5:$U$9</definedName>
    <definedName name="volume">'Business Model'!$N$5:$N$7</definedName>
  </definedNames>
  <calcPr calcId="191029"/>
  <customWorkbookViews>
    <customWorkbookView name="Information Technology - Personal View" guid="{2DB7D5AD-105F-41AD-92A2-1D3D4C623E09}" mergeInterval="0" personalView="1" maximized="1" windowWidth="1916" windowHeight="821" activeSheetId="2"/>
    <customWorkbookView name="George Heunis - Personal View" guid="{6F42993F-63A8-4DBF-AC0C-D53FD52A5E54}" mergeInterval="0" personalView="1" maximized="1" windowWidth="1362" windowHeight="5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 i="2" l="1"/>
  <c r="D27" i="2"/>
  <c r="E18" i="2" l="1"/>
  <c r="B23" i="2" l="1"/>
  <c r="J31" i="2" l="1"/>
  <c r="J32" i="2"/>
  <c r="J33" i="2"/>
  <c r="J34" i="2" l="1"/>
  <c r="J35" i="2"/>
  <c r="E27" i="2"/>
  <c r="B44" i="2" l="1"/>
  <c r="J29" i="2" s="1"/>
  <c r="E35" i="2"/>
  <c r="E36" i="2" s="1"/>
  <c r="B40" i="2"/>
  <c r="J28" i="2" s="1"/>
  <c r="J22" i="2"/>
  <c r="J23" i="2" s="1"/>
  <c r="H36" i="2"/>
  <c r="H41" i="2"/>
  <c r="I41" i="2" s="1"/>
  <c r="H40" i="2"/>
  <c r="K39" i="2"/>
  <c r="K21" i="2"/>
  <c r="H16" i="2"/>
  <c r="I16" i="2" s="1"/>
  <c r="H18" i="2"/>
  <c r="I18" i="2" s="1"/>
  <c r="H17" i="2"/>
  <c r="I17" i="2" s="1"/>
  <c r="E45" i="2"/>
  <c r="E44" i="2"/>
  <c r="E48" i="2"/>
  <c r="E47" i="2"/>
  <c r="H15" i="2"/>
  <c r="I15" i="2" s="1"/>
  <c r="I36" i="2" l="1"/>
  <c r="H23" i="2"/>
  <c r="I40" i="2"/>
  <c r="H29" i="2"/>
  <c r="I29" i="2" s="1"/>
  <c r="E41" i="2"/>
  <c r="H31" i="2"/>
  <c r="J16" i="2"/>
  <c r="H34" i="2"/>
  <c r="I34" i="2" s="1"/>
  <c r="E38" i="2"/>
  <c r="H42" i="2" s="1"/>
  <c r="J42" i="2" s="1"/>
  <c r="J17" i="2"/>
  <c r="I23" i="2"/>
  <c r="H22" i="2"/>
  <c r="I22" i="2" s="1"/>
  <c r="J15" i="2"/>
  <c r="H35" i="2"/>
  <c r="J40" i="2"/>
  <c r="J18" i="2"/>
  <c r="E37" i="2"/>
  <c r="K36" i="2" s="1"/>
  <c r="J36" i="2"/>
  <c r="E42" i="2"/>
  <c r="H43" i="2" l="1"/>
  <c r="K29" i="2"/>
  <c r="H12" i="2"/>
  <c r="I12" i="2" s="1"/>
  <c r="H8" i="2"/>
  <c r="K8" i="2" s="1"/>
  <c r="H25" i="2"/>
  <c r="I25" i="2" s="1"/>
  <c r="H28" i="2"/>
  <c r="I42" i="2"/>
  <c r="I43" i="2" s="1"/>
  <c r="H33" i="2"/>
  <c r="H13" i="2"/>
  <c r="H26" i="2"/>
  <c r="H32" i="2"/>
  <c r="H9" i="2"/>
  <c r="J41" i="2"/>
  <c r="J43" i="2" s="1"/>
  <c r="K40" i="2"/>
  <c r="K41" i="2"/>
  <c r="K22" i="2"/>
  <c r="K18" i="2"/>
  <c r="K16" i="2"/>
  <c r="K17" i="2"/>
  <c r="K23" i="2"/>
  <c r="K15" i="2"/>
  <c r="K34" i="2"/>
  <c r="K42" i="2"/>
  <c r="I35" i="2"/>
  <c r="K35" i="2"/>
  <c r="J25" i="2" l="1"/>
  <c r="K43" i="2"/>
  <c r="J12" i="2"/>
  <c r="H14" i="2"/>
  <c r="K12" i="2"/>
  <c r="H27" i="2"/>
  <c r="K25" i="2"/>
  <c r="I8" i="2"/>
  <c r="J8" i="2"/>
  <c r="J30" i="2"/>
  <c r="H30" i="2"/>
  <c r="K28" i="2"/>
  <c r="I28" i="2"/>
  <c r="I30" i="2" s="1"/>
  <c r="J9" i="2"/>
  <c r="K9" i="2"/>
  <c r="K10" i="2" s="1"/>
  <c r="I9" i="2"/>
  <c r="I26" i="2"/>
  <c r="I27" i="2" s="1"/>
  <c r="K26" i="2"/>
  <c r="J26" i="2"/>
  <c r="I33" i="2"/>
  <c r="K33" i="2"/>
  <c r="H10" i="2"/>
  <c r="I32" i="2"/>
  <c r="K32" i="2"/>
  <c r="J13" i="2"/>
  <c r="K13" i="2"/>
  <c r="I13" i="2"/>
  <c r="I14" i="2" s="1"/>
  <c r="I31" i="2"/>
  <c r="K31" i="2"/>
  <c r="J27" i="2" l="1"/>
  <c r="J37" i="2" s="1"/>
  <c r="J14" i="2"/>
  <c r="H19" i="2"/>
  <c r="H37" i="2"/>
  <c r="J10" i="2"/>
  <c r="I10" i="2"/>
  <c r="I19" i="2" s="1"/>
  <c r="I37" i="2"/>
  <c r="K30" i="2"/>
  <c r="K27" i="2"/>
  <c r="K14" i="2"/>
  <c r="K19" i="2" s="1"/>
  <c r="J19" i="2" l="1"/>
  <c r="J45" i="2" s="1"/>
  <c r="H45" i="2"/>
  <c r="E39" i="2"/>
  <c r="H47" i="2" s="1"/>
  <c r="I47" i="2" s="1"/>
  <c r="I45" i="2"/>
  <c r="K37" i="2"/>
  <c r="K45" i="2" s="1"/>
  <c r="J47" i="2" l="1"/>
  <c r="J49" i="2" s="1"/>
  <c r="I51" i="2"/>
  <c r="H51" i="2"/>
  <c r="H49" i="2"/>
  <c r="K47" i="2"/>
  <c r="K51" i="2" s="1"/>
  <c r="I49" i="2"/>
  <c r="J51" i="2" l="1"/>
  <c r="K49" i="2"/>
  <c r="L51" i="2" s="1"/>
  <c r="L26" i="2" l="1"/>
  <c r="L15" i="2"/>
  <c r="L42" i="2"/>
  <c r="L9" i="2"/>
  <c r="L19" i="2"/>
  <c r="L34" i="2"/>
  <c r="L27" i="2"/>
  <c r="L41" i="2"/>
  <c r="L36" i="2"/>
  <c r="L47" i="2"/>
  <c r="L35" i="2"/>
  <c r="L18" i="2"/>
  <c r="L33" i="2"/>
  <c r="L24" i="2"/>
  <c r="L29" i="2"/>
  <c r="L32" i="2"/>
  <c r="L37" i="2"/>
  <c r="L25" i="2"/>
  <c r="L30" i="2"/>
  <c r="L28" i="2"/>
  <c r="L8" i="2"/>
  <c r="L13" i="2"/>
  <c r="L23" i="2"/>
  <c r="L40" i="2"/>
  <c r="L12" i="2"/>
  <c r="L31" i="2"/>
  <c r="L17" i="2"/>
  <c r="L22" i="2"/>
  <c r="L43" i="2" l="1"/>
  <c r="L45" i="2" s="1"/>
  <c r="L4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Lyons</author>
    <author>Information Technology</author>
    <author>George Heunis</author>
    <author>Heunis, GF, Mnr &lt;15046699@sun.ac.za&gt;</author>
    <author>User</author>
  </authors>
  <commentList>
    <comment ref="A6" authorId="0" shapeId="0" xr:uid="{00000000-0006-0000-0100-000001000000}">
      <text>
        <r>
          <rPr>
            <sz val="12"/>
            <color indexed="81"/>
            <rFont val="Calibri"/>
            <family val="2"/>
            <scheme val="minor"/>
          </rPr>
          <t>Este modelo de cálculo de costos se puede usar para varios tipos y máquinas / actividades diferentes, pero el usuario debe elegir ingresar datos solo en las celdas que correspondan en el caso específico.</t>
        </r>
      </text>
    </comment>
    <comment ref="G6" authorId="1" shapeId="0" xr:uid="{00000000-0006-0000-0100-000002000000}">
      <text>
        <r>
          <rPr>
            <b/>
            <sz val="12"/>
            <color indexed="81"/>
            <rFont val="Calibri"/>
            <family val="2"/>
            <scheme val="minor"/>
          </rPr>
          <t>Costos fijos:</t>
        </r>
        <r>
          <rPr>
            <sz val="12"/>
            <color indexed="81"/>
            <rFont val="Calibri"/>
            <family val="2"/>
            <scheme val="minor"/>
          </rPr>
          <t xml:space="preserve"> los costos fijos son costos que deben ser recuperados por los operadores de la máquina, independientemente de la cantidad de trabajo que realice una máquina o de los ingresos que tenga y solo tienen que ver con la propiedad de la máquina. Estos son costos cobrados de forma anual o mensual.</t>
        </r>
      </text>
    </comment>
    <comment ref="A7" authorId="2" shapeId="0" xr:uid="{00000000-0006-0000-0100-000003000000}">
      <text>
        <r>
          <rPr>
            <b/>
            <sz val="12"/>
            <color indexed="81"/>
            <rFont val="Calibri"/>
            <family val="2"/>
            <scheme val="minor"/>
          </rPr>
          <t xml:space="preserve">Moneda: </t>
        </r>
        <r>
          <rPr>
            <sz val="12"/>
            <color indexed="81"/>
            <rFont val="Calibri"/>
            <family val="2"/>
            <scheme val="minor"/>
          </rPr>
          <t>todos los valores de moneda en el resto del modelo se basarán en la moneda mencionada aquí.</t>
        </r>
      </text>
    </comment>
    <comment ref="G7" authorId="2" shapeId="0" xr:uid="{00000000-0006-0000-0100-000004000000}">
      <text>
        <r>
          <rPr>
            <b/>
            <sz val="12"/>
            <color indexed="81"/>
            <rFont val="Calibri"/>
            <family val="2"/>
            <scheme val="minor"/>
          </rPr>
          <t xml:space="preserve">Depreciation = </t>
        </r>
        <r>
          <rPr>
            <sz val="12"/>
            <color indexed="81"/>
            <rFont val="Calibri"/>
            <family val="2"/>
            <scheme val="minor"/>
          </rPr>
          <t xml:space="preserve">(Precio de compra - valor residual) ÷ vida útil (años). </t>
        </r>
        <r>
          <rPr>
            <sz val="9"/>
            <color indexed="81"/>
            <rFont val="Tahoma"/>
            <family val="2"/>
          </rPr>
          <t xml:space="preserve">
</t>
        </r>
      </text>
    </comment>
    <comment ref="A8" authorId="0" shapeId="0" xr:uid="{00000000-0006-0000-0100-000005000000}">
      <text>
        <r>
          <rPr>
            <sz val="12"/>
            <color indexed="81"/>
            <rFont val="Calibri"/>
            <family val="2"/>
            <scheme val="minor"/>
          </rPr>
          <t>El usuario decide qué unidades usar en el caso particular. Esto puede ser m3, Green Tonnes, ODT, etc.</t>
        </r>
      </text>
    </comment>
    <comment ref="D8" authorId="1" shapeId="0" xr:uid="{00000000-0006-0000-0100-000006000000}">
      <text>
        <r>
          <rPr>
            <b/>
            <sz val="12"/>
            <color indexed="81"/>
            <rFont val="Calibri"/>
            <family val="2"/>
            <scheme val="minor"/>
          </rPr>
          <t xml:space="preserve">Salario promedio del operador: </t>
        </r>
        <r>
          <rPr>
            <sz val="12"/>
            <color indexed="81"/>
            <rFont val="Calibri"/>
            <family val="2"/>
            <scheme val="minor"/>
          </rPr>
          <t>El pago promedio del salario por hora de trabajo normal al operador. Por ej. 9 horas / día (SMH). Cualquier momento además de esto se clasifica como horas extra.</t>
        </r>
      </text>
    </comment>
    <comment ref="H8" authorId="2" shapeId="0" xr:uid="{00000000-0006-0000-0100-000007000000}">
      <text>
        <r>
          <rPr>
            <b/>
            <sz val="12"/>
            <color indexed="81"/>
            <rFont val="Calibri"/>
            <family val="2"/>
            <scheme val="minor"/>
          </rPr>
          <t xml:space="preserve">Costo anual de depreciación (máquina base) = </t>
        </r>
        <r>
          <rPr>
            <sz val="12"/>
            <color indexed="81"/>
            <rFont val="Calibri"/>
            <family val="2"/>
            <scheme val="minor"/>
          </rPr>
          <t>((Valor de compra de la máquina base - Valor residual de la máquina base) / Vida útil en años de la máquina base)</t>
        </r>
        <r>
          <rPr>
            <sz val="10"/>
            <color indexed="81"/>
            <rFont val="Tahoma"/>
            <family val="2"/>
          </rPr>
          <t xml:space="preserve">
</t>
        </r>
      </text>
    </comment>
    <comment ref="I8" authorId="2" shapeId="0" xr:uid="{00000000-0006-0000-0100-000008000000}">
      <text>
        <r>
          <rPr>
            <b/>
            <sz val="12"/>
            <color indexed="81"/>
            <rFont val="Calibri"/>
            <family val="2"/>
            <scheme val="minor"/>
          </rPr>
          <t xml:space="preserve">Costo mensual de depreciación (máquina base) </t>
        </r>
        <r>
          <rPr>
            <sz val="12"/>
            <color indexed="81"/>
            <rFont val="Calibri"/>
            <family val="2"/>
            <scheme val="minor"/>
          </rPr>
          <t>= Costo anual de depreciación / 12 (número de meses en un año)</t>
        </r>
      </text>
    </comment>
    <comment ref="J8" authorId="2" shapeId="0" xr:uid="{00000000-0006-0000-0100-000009000000}">
      <text>
        <r>
          <rPr>
            <b/>
            <sz val="12"/>
            <color indexed="81"/>
            <rFont val="Calibri"/>
            <family val="2"/>
            <scheme val="minor"/>
          </rPr>
          <t xml:space="preserve">Costo de depreciación por PMH </t>
        </r>
        <r>
          <rPr>
            <sz val="12"/>
            <color indexed="81"/>
            <rFont val="Calibri"/>
            <family val="2"/>
            <scheme val="minor"/>
          </rPr>
          <t>= Costo anual de depreciación / Horas productivas por año</t>
        </r>
      </text>
    </comment>
    <comment ref="K8" authorId="2" shapeId="0" xr:uid="{00000000-0006-0000-0100-00000A000000}">
      <text>
        <r>
          <rPr>
            <b/>
            <sz val="12"/>
            <color indexed="81"/>
            <rFont val="Calibri"/>
            <family val="2"/>
            <scheme val="minor"/>
          </rPr>
          <t xml:space="preserve">Costo de depreciación por metro cúbico </t>
        </r>
        <r>
          <rPr>
            <sz val="12"/>
            <color indexed="81"/>
            <rFont val="Calibri"/>
            <family val="2"/>
            <scheme val="minor"/>
          </rPr>
          <t>= Costo anual de depreciación / Productividad anual estimada</t>
        </r>
        <r>
          <rPr>
            <sz val="9"/>
            <color indexed="81"/>
            <rFont val="Tahoma"/>
            <family val="2"/>
          </rPr>
          <t xml:space="preserve">
</t>
        </r>
      </text>
    </comment>
    <comment ref="A9" authorId="1" shapeId="0" xr:uid="{00000000-0006-0000-0100-00000B000000}">
      <text>
        <r>
          <rPr>
            <b/>
            <sz val="12"/>
            <color indexed="81"/>
            <rFont val="Calibri"/>
            <family val="2"/>
            <scheme val="minor"/>
          </rPr>
          <t>Costos fijos.</t>
        </r>
        <r>
          <rPr>
            <sz val="12"/>
            <color indexed="81"/>
            <rFont val="Calibri"/>
            <family val="2"/>
            <scheme val="minor"/>
          </rPr>
          <t xml:space="preserve"> Los costos fijos son costos que deben ser recuperados por la operación de la máquina, independientemente de la cantidad de trabajo realizado o de los ingresos que obtenga, y solo se refieren a la propiedad de la máquina. Estos son costos cobrados de forma anual o mensual.</t>
        </r>
        <r>
          <rPr>
            <b/>
            <sz val="8"/>
            <color indexed="81"/>
            <rFont val="Tahoma"/>
            <family val="2"/>
          </rPr>
          <t xml:space="preserve">
</t>
        </r>
        <r>
          <rPr>
            <sz val="8"/>
            <color indexed="81"/>
            <rFont val="Tahoma"/>
            <family val="2"/>
          </rPr>
          <t xml:space="preserve">
</t>
        </r>
      </text>
    </comment>
    <comment ref="D9" authorId="3" shapeId="0" xr:uid="{00000000-0006-0000-0100-00000C000000}">
      <text>
        <r>
          <rPr>
            <b/>
            <sz val="12"/>
            <color indexed="81"/>
            <rFont val="Calibri"/>
            <family val="2"/>
            <scheme val="minor"/>
          </rPr>
          <t xml:space="preserve">Salario ficto: </t>
        </r>
        <r>
          <rPr>
            <sz val="12"/>
            <color indexed="81"/>
            <rFont val="Calibri"/>
            <family val="2"/>
            <scheme val="minor"/>
          </rPr>
          <t>partida por alimentación o alojamiento cuando esto aplique.</t>
        </r>
      </text>
    </comment>
    <comment ref="H9" authorId="2" shapeId="0" xr:uid="{00000000-0006-0000-0100-00000D000000}">
      <text>
        <r>
          <rPr>
            <b/>
            <sz val="12"/>
            <color indexed="81"/>
            <rFont val="Calibri"/>
            <family val="2"/>
            <scheme val="minor"/>
          </rPr>
          <t xml:space="preserve">Costo anual de depreciación (archivo adjunto) = </t>
        </r>
        <r>
          <rPr>
            <sz val="12"/>
            <color indexed="81"/>
            <rFont val="Calibri"/>
            <family val="2"/>
            <scheme val="minor"/>
          </rPr>
          <t>((Valor de compra del implemento - Valor dresidual del implemento) / vida útil en años del implemento)</t>
        </r>
      </text>
    </comment>
    <comment ref="I9" authorId="2" shapeId="0" xr:uid="{00000000-0006-0000-0100-00000E000000}">
      <text>
        <r>
          <rPr>
            <b/>
            <sz val="12"/>
            <color indexed="81"/>
            <rFont val="Calibri"/>
            <family val="2"/>
            <scheme val="minor"/>
          </rPr>
          <t xml:space="preserve">Costo mensual de depreciación (anexo) = </t>
        </r>
        <r>
          <rPr>
            <sz val="12"/>
            <color indexed="81"/>
            <rFont val="Calibri"/>
            <family val="2"/>
            <scheme val="minor"/>
          </rPr>
          <t>Costo anual de depreciación /
12 (número de meses en un año)</t>
        </r>
      </text>
    </comment>
    <comment ref="J9" authorId="2" shapeId="0" xr:uid="{00000000-0006-0000-0100-00000F000000}">
      <text>
        <r>
          <rPr>
            <b/>
            <sz val="12"/>
            <color indexed="81"/>
            <rFont val="Calibri"/>
            <family val="2"/>
            <scheme val="minor"/>
          </rPr>
          <t xml:space="preserve">Costo de depreciación por PMH </t>
        </r>
        <r>
          <rPr>
            <sz val="12"/>
            <color indexed="81"/>
            <rFont val="Calibri"/>
            <family val="2"/>
            <scheme val="minor"/>
          </rPr>
          <t>= Costo anual de depreciación / Horas productivas por año</t>
        </r>
      </text>
    </comment>
    <comment ref="K9" authorId="2" shapeId="0" xr:uid="{00000000-0006-0000-0100-000010000000}">
      <text>
        <r>
          <rPr>
            <b/>
            <sz val="12"/>
            <color indexed="81"/>
            <rFont val="Calibri"/>
            <family val="2"/>
            <scheme val="minor"/>
          </rPr>
          <t xml:space="preserve">Costo de depreciación por metro cúbico </t>
        </r>
        <r>
          <rPr>
            <sz val="12"/>
            <color indexed="81"/>
            <rFont val="Calibri"/>
            <family val="2"/>
            <scheme val="minor"/>
          </rPr>
          <t>= Costo anual de depreciación / Productividad anual estimada</t>
        </r>
      </text>
    </comment>
    <comment ref="A10" authorId="2" shapeId="0" xr:uid="{00000000-0006-0000-0100-000011000000}">
      <text>
        <r>
          <rPr>
            <b/>
            <sz val="12"/>
            <color indexed="81"/>
            <rFont val="Calibri"/>
            <family val="2"/>
            <scheme val="minor"/>
          </rPr>
          <t xml:space="preserve">Costo de reposición: </t>
        </r>
        <r>
          <rPr>
            <sz val="12"/>
            <color indexed="81"/>
            <rFont val="Calibri"/>
            <family val="2"/>
            <scheme val="minor"/>
          </rPr>
          <t>este valor representa el precio de compra de una nueva máquina.
Cuando tienen una vida útil diferente, el costo de los neumáticos u otro tren de rodaje principal se deduce del costo de la máquina y se deprecia por separado como un costo operativo.</t>
        </r>
      </text>
    </comment>
    <comment ref="D10" authorId="3" shapeId="0" xr:uid="{00000000-0006-0000-0100-000012000000}">
      <text>
        <r>
          <rPr>
            <b/>
            <sz val="12"/>
            <color indexed="81"/>
            <rFont val="Calibri"/>
            <family val="2"/>
            <scheme val="minor"/>
          </rPr>
          <t>Otros costos del operador:</t>
        </r>
        <r>
          <rPr>
            <sz val="12"/>
            <color indexed="81"/>
            <rFont val="Calibri"/>
            <family val="2"/>
            <scheme val="minor"/>
          </rPr>
          <t xml:space="preserve"> pagos adicionales por horas extras, compensación por trabajo nocturno, etc., realizados al operador además del salario normal.
Ingrese el monto anual.</t>
        </r>
      </text>
    </comment>
    <comment ref="D11" authorId="4" shapeId="0" xr:uid="{00000000-0006-0000-0100-000013000000}">
      <text>
        <r>
          <rPr>
            <b/>
            <sz val="12"/>
            <color indexed="81"/>
            <rFont val="Calibri"/>
            <family val="2"/>
            <scheme val="minor"/>
          </rPr>
          <t xml:space="preserve">Aportes sociales: </t>
        </r>
        <r>
          <rPr>
            <sz val="12"/>
            <color indexed="81"/>
            <rFont val="Calibri"/>
            <family val="2"/>
            <scheme val="minor"/>
          </rPr>
          <t>hay dos opciones para ingresar los aportes sociales: ingresar un porcentaje sobre el salario o ingresar un número absoluto.</t>
        </r>
      </text>
    </comment>
    <comment ref="G11" authorId="2" shapeId="0" xr:uid="{00000000-0006-0000-0100-000014000000}">
      <text>
        <r>
          <rPr>
            <b/>
            <sz val="12"/>
            <color indexed="81"/>
            <rFont val="Calibri"/>
            <family val="2"/>
            <scheme val="minor"/>
          </rPr>
          <t xml:space="preserve">Interés = </t>
        </r>
        <r>
          <rPr>
            <sz val="12"/>
            <color indexed="81"/>
            <rFont val="Calibri"/>
            <family val="2"/>
            <scheme val="minor"/>
          </rPr>
          <t>(Valor nuevo x (Vida útil (años) +1) + (Valor residual x (vida útil (años) - 1)) ÷ (2 x vida útil (años)) * i</t>
        </r>
      </text>
    </comment>
    <comment ref="D12" authorId="4" shapeId="0" xr:uid="{00000000-0006-0000-0100-000015000000}">
      <text>
        <r>
          <rPr>
            <b/>
            <sz val="12"/>
            <color indexed="81"/>
            <rFont val="Calibri"/>
            <family val="2"/>
            <scheme val="minor"/>
          </rPr>
          <t xml:space="preserve">Aportes sociales (%) </t>
        </r>
        <r>
          <rPr>
            <sz val="12"/>
            <color indexed="81"/>
            <rFont val="Calibri"/>
            <family val="2"/>
            <scheme val="minor"/>
          </rPr>
          <t>=% del sueldo o salario anual (cargo anual). Este porcentaje se utilizará para calcular los 'Aportes sociales' anuales en la celda a continuación.
Esta cifra puede variar del 10% al 75%.</t>
        </r>
      </text>
    </comment>
    <comment ref="H12" authorId="2" shapeId="0" xr:uid="{00000000-0006-0000-0100-000016000000}">
      <text>
        <r>
          <rPr>
            <b/>
            <sz val="12"/>
            <color indexed="81"/>
            <rFont val="Calibri"/>
            <family val="2"/>
            <scheme val="minor"/>
          </rPr>
          <t xml:space="preserve">Interés anual sobre la inversión anual promedio </t>
        </r>
        <r>
          <rPr>
            <sz val="12"/>
            <color indexed="81"/>
            <rFont val="Calibri"/>
            <family val="2"/>
            <scheme val="minor"/>
          </rPr>
          <t>= (((valor de compra de la máquina base x (vida útil de la máquina base + 1)) + (valor residual de la máquina base x (vida útil de la máquina base - 1))) / (vida útil de la máquina base x 2)) x tasa de interés)</t>
        </r>
        <r>
          <rPr>
            <sz val="10"/>
            <color indexed="81"/>
            <rFont val="Tahoma"/>
            <family val="2"/>
          </rPr>
          <t xml:space="preserve">
</t>
        </r>
      </text>
    </comment>
    <comment ref="I12" authorId="2" shapeId="0" xr:uid="{00000000-0006-0000-0100-000017000000}">
      <text>
        <r>
          <rPr>
            <b/>
            <sz val="12"/>
            <color indexed="81"/>
            <rFont val="Calibri"/>
            <family val="2"/>
            <scheme val="minor"/>
          </rPr>
          <t xml:space="preserve">Interés mensual sobre la inversión anual promedio </t>
        </r>
        <r>
          <rPr>
            <sz val="12"/>
            <color indexed="81"/>
            <rFont val="Calibri"/>
            <family val="2"/>
            <scheme val="minor"/>
          </rPr>
          <t xml:space="preserve">= Interés anual sobre la inversión anual promedio / 12 (número de meses en un año)
</t>
        </r>
      </text>
    </comment>
    <comment ref="J12" authorId="2" shapeId="0" xr:uid="{00000000-0006-0000-0100-000018000000}">
      <text>
        <r>
          <rPr>
            <b/>
            <sz val="12"/>
            <color indexed="81"/>
            <rFont val="Calibri"/>
            <family val="2"/>
            <scheme val="minor"/>
          </rPr>
          <t xml:space="preserve">Costo PMH sobre intereses sobre la inversión anual promedio </t>
        </r>
        <r>
          <rPr>
            <sz val="12"/>
            <color indexed="81"/>
            <rFont val="Calibri"/>
            <family val="2"/>
            <scheme val="minor"/>
          </rPr>
          <t>= Costo anual de intereses sobre la inversión anual promedio / horas productivas por año</t>
        </r>
      </text>
    </comment>
    <comment ref="K12" authorId="2" shapeId="0" xr:uid="{00000000-0006-0000-0100-000019000000}">
      <text>
        <r>
          <rPr>
            <b/>
            <sz val="12"/>
            <color indexed="81"/>
            <rFont val="Calibri"/>
            <family val="2"/>
            <scheme val="minor"/>
          </rPr>
          <t>Intereses sobre la inversión promedio anual por metro cúbico</t>
        </r>
        <r>
          <rPr>
            <sz val="12"/>
            <color indexed="81"/>
            <rFont val="Calibri"/>
            <family val="2"/>
            <scheme val="minor"/>
          </rPr>
          <t xml:space="preserve"> = interés anual sobre la inversión anual promedio / productividad anual estimada</t>
        </r>
        <r>
          <rPr>
            <sz val="10"/>
            <color indexed="81"/>
            <rFont val="Tahoma"/>
            <family val="2"/>
          </rPr>
          <t xml:space="preserve">
</t>
        </r>
      </text>
    </comment>
    <comment ref="A13" authorId="1" shapeId="0" xr:uid="{00000000-0006-0000-0100-00001A000000}">
      <text>
        <r>
          <rPr>
            <sz val="12"/>
            <color indexed="81"/>
            <rFont val="Calibri"/>
            <family val="2"/>
            <scheme val="minor"/>
          </rPr>
          <t xml:space="preserve">Se puede ingresar como un valor porcentual o como un valor absoluto real, lo que elija el usuario.
</t>
        </r>
        <r>
          <rPr>
            <b/>
            <sz val="12"/>
            <color indexed="81"/>
            <rFont val="Calibri"/>
            <family val="2"/>
            <scheme val="minor"/>
          </rPr>
          <t>1. Valor de recuperación / relación del valor presente:</t>
        </r>
        <r>
          <rPr>
            <sz val="12"/>
            <color indexed="81"/>
            <rFont val="Calibri"/>
            <family val="2"/>
            <scheme val="minor"/>
          </rPr>
          <t xml:space="preserve">
Valor estimado (expresado como un porcentaje del precio de compra) que se recibirá para la máquina después de que se venda al final de su vida económica esperada.
Generalmente se estima en 10% del precio de compra.
Sin embargo, esto no está moldeado en piedra y los operadores pueden sentir que usarán la máquina hasta que no tenga ningún valor de reventa y luego usarán las piezas de la máquina usada para realizar el mantenimiento de la máquina de reemplazo. En general, una máquina totalmente usada solo tiene valor de repuestos para un comprador potencial.
</t>
        </r>
        <r>
          <rPr>
            <b/>
            <sz val="12"/>
            <color indexed="81"/>
            <rFont val="Calibri"/>
            <family val="2"/>
            <scheme val="minor"/>
          </rPr>
          <t>2. Valor absoluto</t>
        </r>
        <r>
          <rPr>
            <sz val="12"/>
            <color indexed="81"/>
            <rFont val="Calibri"/>
            <family val="2"/>
            <scheme val="minor"/>
          </rPr>
          <t>. Ingrese cero para el valor porcentual e ingrese la cifra monetaria en las celdas que siguen a continuación.</t>
        </r>
      </text>
    </comment>
    <comment ref="D13" authorId="3" shapeId="0" xr:uid="{00000000-0006-0000-0100-00001B000000}">
      <text>
        <r>
          <rPr>
            <b/>
            <sz val="12"/>
            <color indexed="81"/>
            <rFont val="Calibri"/>
            <family val="2"/>
            <scheme val="minor"/>
          </rPr>
          <t xml:space="preserve">Aportes sociales </t>
        </r>
        <r>
          <rPr>
            <sz val="12"/>
            <color indexed="81"/>
            <rFont val="Calibri"/>
            <family val="2"/>
            <scheme val="minor"/>
          </rPr>
          <t>= Monto anual como valor absoluto</t>
        </r>
        <r>
          <rPr>
            <sz val="8"/>
            <color indexed="81"/>
            <rFont val="Tahoma"/>
            <family val="2"/>
          </rPr>
          <t xml:space="preserve">
</t>
        </r>
      </text>
    </comment>
    <comment ref="H13" authorId="2" shapeId="0" xr:uid="{00000000-0006-0000-0100-00001C000000}">
      <text>
        <r>
          <rPr>
            <b/>
            <sz val="12"/>
            <color indexed="81"/>
            <rFont val="Calibri"/>
            <family val="2"/>
            <scheme val="minor"/>
          </rPr>
          <t xml:space="preserve">Interés anual sobre la inversión anual promedio </t>
        </r>
        <r>
          <rPr>
            <sz val="12"/>
            <color indexed="81"/>
            <rFont val="Calibri"/>
            <family val="2"/>
            <scheme val="minor"/>
          </rPr>
          <t>= ((((Valor de compra del implemento x (vida útil del implemento + 1)) x (Valor residual del implemento x (vida útil del implemento - 1))) / (vida útil del implemento x 2)) x tasa de interés)</t>
        </r>
      </text>
    </comment>
    <comment ref="I13" authorId="2" shapeId="0" xr:uid="{00000000-0006-0000-0100-00001D000000}">
      <text>
        <r>
          <rPr>
            <b/>
            <sz val="12"/>
            <color indexed="81"/>
            <rFont val="Calibri"/>
            <family val="2"/>
            <scheme val="minor"/>
          </rPr>
          <t xml:space="preserve">Interés mensual sobre la inversión anual promedio </t>
        </r>
        <r>
          <rPr>
            <sz val="12"/>
            <color indexed="81"/>
            <rFont val="Calibri"/>
            <family val="2"/>
            <scheme val="minor"/>
          </rPr>
          <t>= Interés anual sobre la inversión anual promedio / 12 (número de meses en un año)</t>
        </r>
        <r>
          <rPr>
            <sz val="10"/>
            <color indexed="81"/>
            <rFont val="Tahoma"/>
            <family val="2"/>
          </rPr>
          <t xml:space="preserve">
</t>
        </r>
      </text>
    </comment>
    <comment ref="J13" authorId="2" shapeId="0" xr:uid="{00000000-0006-0000-0100-00001E000000}">
      <text>
        <r>
          <rPr>
            <b/>
            <sz val="12"/>
            <color indexed="81"/>
            <rFont val="Calibri"/>
            <family val="2"/>
            <scheme val="minor"/>
          </rPr>
          <t xml:space="preserve">Costo PMH sobre intereses sobre la inversión anual promedio </t>
        </r>
        <r>
          <rPr>
            <sz val="12"/>
            <color indexed="81"/>
            <rFont val="Calibri"/>
            <family val="2"/>
            <scheme val="minor"/>
          </rPr>
          <t>= Costo anual de intereses sobre la inversión anual promedio / horas productivas por año</t>
        </r>
      </text>
    </comment>
    <comment ref="K13" authorId="2" shapeId="0" xr:uid="{00000000-0006-0000-0100-00001F000000}">
      <text>
        <r>
          <rPr>
            <b/>
            <sz val="12"/>
            <color indexed="81"/>
            <rFont val="Calibri"/>
            <family val="2"/>
            <scheme val="minor"/>
          </rPr>
          <t xml:space="preserve">Interest on Annual Average Investment per cubic meter = </t>
        </r>
        <r>
          <rPr>
            <sz val="12"/>
            <color indexed="81"/>
            <rFont val="Calibri"/>
            <family val="2"/>
            <scheme val="minor"/>
          </rPr>
          <t>Annual Interest on Average Annual Investment / Estimated annual productivity</t>
        </r>
        <r>
          <rPr>
            <sz val="10"/>
            <color indexed="81"/>
            <rFont val="Tahoma"/>
            <family val="2"/>
          </rPr>
          <t xml:space="preserve">
</t>
        </r>
      </text>
    </comment>
    <comment ref="D14" authorId="3" shapeId="0" xr:uid="{00000000-0006-0000-0100-000020000000}">
      <text>
        <r>
          <rPr>
            <b/>
            <sz val="12"/>
            <color indexed="81"/>
            <rFont val="Calibri"/>
            <family val="2"/>
            <scheme val="minor"/>
          </rPr>
          <t xml:space="preserve">Equipo de protección personal: </t>
        </r>
        <r>
          <rPr>
            <sz val="12"/>
            <color indexed="81"/>
            <rFont val="Calibri"/>
            <family val="2"/>
            <scheme val="minor"/>
          </rPr>
          <t>el EPP es todo el equipo de seguridad y protección requerido por el empleado. Puede incluir artículos como cascos, pantalones de seguridad, botas de seguridad, baberos, etc.</t>
        </r>
        <r>
          <rPr>
            <sz val="8"/>
            <color indexed="81"/>
            <rFont val="Tahoma"/>
            <family val="2"/>
          </rPr>
          <t xml:space="preserve">
</t>
        </r>
      </text>
    </comment>
    <comment ref="D15" authorId="3" shapeId="0" xr:uid="{00000000-0006-0000-0100-000021000000}">
      <text>
        <r>
          <rPr>
            <b/>
            <sz val="12"/>
            <color indexed="81"/>
            <rFont val="Calibri"/>
            <family val="2"/>
            <scheme val="minor"/>
          </rPr>
          <t xml:space="preserve">Costo de entrenamiento: </t>
        </r>
        <r>
          <rPr>
            <sz val="12"/>
            <color indexed="81"/>
            <rFont val="Calibri"/>
            <family val="2"/>
            <scheme val="minor"/>
          </rPr>
          <t>costo anual asociado con la capacitación de los empleados.</t>
        </r>
      </text>
    </comment>
    <comment ref="G15" authorId="1" shapeId="0" xr:uid="{00000000-0006-0000-0100-000022000000}">
      <text>
        <r>
          <rPr>
            <sz val="12"/>
            <color indexed="81"/>
            <rFont val="Calibri"/>
            <family val="2"/>
            <scheme val="minor"/>
          </rPr>
          <t>Seguro: el precio pagado para asegurar el equipo. Este es un costo anual que se supondrá constante. La tasa varía con el tipo de equipo debido a los diversos riesgos involucrados.</t>
        </r>
      </text>
    </comment>
    <comment ref="H15" authorId="3" shapeId="0" xr:uid="{00000000-0006-0000-0100-000023000000}">
      <text>
        <r>
          <rPr>
            <b/>
            <sz val="12"/>
            <color indexed="81"/>
            <rFont val="Calibri"/>
            <family val="2"/>
            <scheme val="minor"/>
          </rPr>
          <t>Seguro:</t>
        </r>
        <r>
          <rPr>
            <sz val="12"/>
            <color indexed="81"/>
            <rFont val="Calibri"/>
            <family val="2"/>
            <scheme val="minor"/>
          </rPr>
          <t xml:space="preserve"> el precio pagado para asegurar el equipo. Este es un costo anual que se supondrá constante. La tasa varía con el tipo de equipo debido a los diversos riesgos involucrados.</t>
        </r>
      </text>
    </comment>
    <comment ref="I15" authorId="3" shapeId="0" xr:uid="{00000000-0006-0000-0100-000024000000}">
      <text>
        <r>
          <rPr>
            <b/>
            <sz val="12"/>
            <color indexed="81"/>
            <rFont val="Calibri"/>
            <family val="2"/>
            <scheme val="minor"/>
          </rPr>
          <t xml:space="preserve">Costos mensuales del seguro </t>
        </r>
        <r>
          <rPr>
            <sz val="12"/>
            <color indexed="81"/>
            <rFont val="Calibri"/>
            <family val="2"/>
            <scheme val="minor"/>
          </rPr>
          <t>= Costos anuales del seguro / 12 (número de meses en un año)</t>
        </r>
      </text>
    </comment>
    <comment ref="J15" authorId="3" shapeId="0" xr:uid="{00000000-0006-0000-0100-000025000000}">
      <text>
        <r>
          <rPr>
            <b/>
            <sz val="12"/>
            <color indexed="81"/>
            <rFont val="Calibri"/>
            <family val="2"/>
            <scheme val="minor"/>
          </rPr>
          <t>Costos de seguro por PMH =</t>
        </r>
        <r>
          <rPr>
            <sz val="12"/>
            <color indexed="81"/>
            <rFont val="Calibri"/>
            <family val="2"/>
            <scheme val="minor"/>
          </rPr>
          <t xml:space="preserve"> Costos de seguro anuales / Horas productivas por año</t>
        </r>
      </text>
    </comment>
    <comment ref="K15" authorId="3" shapeId="0" xr:uid="{00000000-0006-0000-0100-000026000000}">
      <text>
        <r>
          <rPr>
            <b/>
            <sz val="12"/>
            <color indexed="81"/>
            <rFont val="Calibri"/>
            <family val="2"/>
            <scheme val="minor"/>
          </rPr>
          <t xml:space="preserve">Costos de seguro por metro cúbico </t>
        </r>
        <r>
          <rPr>
            <sz val="12"/>
            <color indexed="81"/>
            <rFont val="Calibri"/>
            <family val="2"/>
            <scheme val="minor"/>
          </rPr>
          <t>= Costos de seguro anuales / Productividad anual estimada</t>
        </r>
        <r>
          <rPr>
            <sz val="8"/>
            <color indexed="81"/>
            <rFont val="Tahoma"/>
            <family val="2"/>
          </rPr>
          <t xml:space="preserve">
</t>
        </r>
      </text>
    </comment>
    <comment ref="D16" authorId="3" shapeId="0" xr:uid="{00000000-0006-0000-0100-000027000000}">
      <text>
        <r>
          <rPr>
            <b/>
            <sz val="12"/>
            <color indexed="81"/>
            <rFont val="Calibri"/>
            <family val="2"/>
            <scheme val="minor"/>
          </rPr>
          <t>Gastos de comunicacion:</t>
        </r>
        <r>
          <rPr>
            <sz val="12"/>
            <color indexed="81"/>
            <rFont val="Calibri"/>
            <family val="2"/>
            <scheme val="minor"/>
          </rPr>
          <t xml:space="preserve"> Costo anual de brindarle a los operarios telefono celular para comunicación.</t>
        </r>
        <r>
          <rPr>
            <sz val="11"/>
            <color indexed="81"/>
            <rFont val="Cambria"/>
            <family val="1"/>
          </rPr>
          <t xml:space="preserve">
</t>
        </r>
      </text>
    </comment>
    <comment ref="I17" authorId="3" shapeId="0" xr:uid="{00000000-0006-0000-0100-000028000000}">
      <text>
        <r>
          <rPr>
            <b/>
            <sz val="12"/>
            <color indexed="81"/>
            <rFont val="Calibri"/>
            <family val="2"/>
            <scheme val="minor"/>
          </rPr>
          <t xml:space="preserve">Impuestos como un costo mensual </t>
        </r>
        <r>
          <rPr>
            <sz val="12"/>
            <color indexed="81"/>
            <rFont val="Calibri"/>
            <family val="2"/>
            <scheme val="minor"/>
          </rPr>
          <t>= Costes anuales de la impuestos / 12 (número de meses en un año)</t>
        </r>
      </text>
    </comment>
    <comment ref="J17" authorId="3" shapeId="0" xr:uid="{00000000-0006-0000-0100-000029000000}">
      <text>
        <r>
          <rPr>
            <b/>
            <sz val="12"/>
            <color indexed="81"/>
            <rFont val="Calibri"/>
            <family val="2"/>
            <scheme val="minor"/>
          </rPr>
          <t>Impuestos por PMH = Costos anuales de impuestos / Horas productivas por año</t>
        </r>
      </text>
    </comment>
    <comment ref="K17" authorId="3" shapeId="0" xr:uid="{00000000-0006-0000-0100-00002A000000}">
      <text>
        <r>
          <rPr>
            <b/>
            <sz val="12"/>
            <color indexed="81"/>
            <rFont val="Calibri"/>
            <family val="2"/>
            <scheme val="minor"/>
          </rPr>
          <t xml:space="preserve">Impuestos por metro cúbico </t>
        </r>
        <r>
          <rPr>
            <sz val="12"/>
            <color indexed="81"/>
            <rFont val="Calibri"/>
            <family val="2"/>
            <scheme val="minor"/>
          </rPr>
          <t>= impuestos anuales / Productividad anual estimada</t>
        </r>
      </text>
    </comment>
    <comment ref="A18" authorId="1" shapeId="0" xr:uid="{00000000-0006-0000-0100-00002B000000}">
      <text>
        <r>
          <rPr>
            <b/>
            <sz val="12"/>
            <color indexed="81"/>
            <rFont val="Calibri"/>
            <family val="2"/>
            <scheme val="minor"/>
          </rPr>
          <t xml:space="preserve">Vida útil esperada: </t>
        </r>
        <r>
          <rPr>
            <sz val="12"/>
            <color indexed="81"/>
            <rFont val="Calibri"/>
            <family val="2"/>
            <scheme val="minor"/>
          </rPr>
          <t>Esta es la vida útil prevista de la máquina / accesorio expresada en horas productivas de máquina, PMH.
(Dividiendo esto por el número de horas productivas/año, da la Vida Útil Esperada en años.
Estas horas de PMH pueden variar según el uso y la experiencia del propietario. p.ej. los skidders (cable y garra) pueden variar de 10 000 a 12 000 horas, Forwarders hasta 20 000 horas, motosierra 1000 horas.
Sin embargo, se debe tener cuidado de que la máquina no se vuelva técnicamente obsoleta durante el tiempo de operación</t>
        </r>
      </text>
    </comment>
    <comment ref="A21" authorId="1" shapeId="0" xr:uid="{00000000-0006-0000-0100-00002C000000}">
      <text>
        <r>
          <rPr>
            <b/>
            <sz val="12"/>
            <color indexed="81"/>
            <rFont val="Calibri"/>
            <family val="2"/>
            <scheme val="minor"/>
          </rPr>
          <t xml:space="preserve">Interest rate:  </t>
        </r>
        <r>
          <rPr>
            <sz val="12"/>
            <color indexed="81"/>
            <rFont val="Calibri"/>
            <family val="2"/>
            <scheme val="minor"/>
          </rPr>
          <t>The charge for money (either borrowed or your own), which should be charged against the capital invested in the machine</t>
        </r>
        <r>
          <rPr>
            <sz val="11"/>
            <color indexed="81"/>
            <rFont val="Cambria"/>
            <family val="1"/>
          </rPr>
          <t xml:space="preserve">
</t>
        </r>
      </text>
    </comment>
    <comment ref="G21" authorId="1" shapeId="0" xr:uid="{00000000-0006-0000-0100-00002D000000}">
      <text>
        <r>
          <rPr>
            <b/>
            <sz val="12"/>
            <color indexed="81"/>
            <rFont val="Calibri"/>
            <family val="2"/>
            <scheme val="minor"/>
          </rPr>
          <t>Costos variables:</t>
        </r>
        <r>
          <rPr>
            <sz val="12"/>
            <color indexed="81"/>
            <rFont val="Calibri"/>
            <family val="2"/>
            <scheme val="minor"/>
          </rPr>
          <t xml:space="preserve"> se incurre en costos variables o de funcionamiento cuando la máquina está funcionando, ya sea llevando una carga o viajando vacía, o al menos cuando el motor está funcionando. Estos costos se refieren únicamente a la producción y, como tales, se cobran por hora o por unidad de producción.</t>
        </r>
      </text>
    </comment>
    <comment ref="A22" authorId="1" shapeId="0" xr:uid="{00000000-0006-0000-0100-00002E000000}">
      <text>
        <r>
          <rPr>
            <b/>
            <sz val="12"/>
            <color indexed="81"/>
            <rFont val="Calibri"/>
            <family val="2"/>
            <scheme val="minor"/>
          </rPr>
          <t>Impuestos aplicables a la máquina e implemento:</t>
        </r>
        <r>
          <rPr>
            <sz val="12"/>
            <color indexed="81"/>
            <rFont val="Calibri"/>
            <family val="2"/>
            <scheme val="minor"/>
          </rPr>
          <t xml:space="preserve"> costos de registro y licencia de un vehículo o equipo para uso en carretera. Un costo anual, que será constante durante la vida útil de la máquina. La mayoría de las máquinas todoterreno no tienen un costo de licencia</t>
        </r>
      </text>
    </comment>
    <comment ref="D22" authorId="1" shapeId="0" xr:uid="{00000000-0006-0000-0100-00002F000000}">
      <text>
        <r>
          <rPr>
            <b/>
            <sz val="12"/>
            <color indexed="81"/>
            <rFont val="Calibri"/>
            <family val="2"/>
            <scheme val="minor"/>
          </rPr>
          <t xml:space="preserve">Número de días de operativos por año: </t>
        </r>
        <r>
          <rPr>
            <sz val="12"/>
            <color indexed="81"/>
            <rFont val="Calibri"/>
            <family val="2"/>
            <scheme val="minor"/>
          </rPr>
          <t>según el número de días de trabajo disponibles en el año. Asegúrese de deducir la cantidad de días feriados legales, días de fin de semana, días de vacaciones anuales, etc.</t>
        </r>
      </text>
    </comment>
    <comment ref="H22" authorId="3" shapeId="0" xr:uid="{00000000-0006-0000-0100-000030000000}">
      <text>
        <r>
          <rPr>
            <b/>
            <sz val="12"/>
            <color indexed="81"/>
            <rFont val="Calibri"/>
            <family val="2"/>
            <scheme val="minor"/>
          </rPr>
          <t>Combustible como costo variable</t>
        </r>
        <r>
          <rPr>
            <sz val="12"/>
            <color indexed="81"/>
            <rFont val="Calibri"/>
            <family val="2"/>
            <scheme val="minor"/>
          </rPr>
          <t xml:space="preserve"> = horas productivas por año x costo de combustible por PMH</t>
        </r>
      </text>
    </comment>
    <comment ref="I22" authorId="3" shapeId="0" xr:uid="{00000000-0006-0000-0100-000031000000}">
      <text>
        <r>
          <rPr>
            <b/>
            <sz val="12"/>
            <color indexed="81"/>
            <rFont val="Calibri"/>
            <family val="2"/>
            <scheme val="minor"/>
          </rPr>
          <t xml:space="preserve">Costo mensual de combustible = </t>
        </r>
        <r>
          <rPr>
            <sz val="12"/>
            <color indexed="81"/>
            <rFont val="Calibri"/>
            <family val="2"/>
            <scheme val="minor"/>
          </rPr>
          <t>Costo anual de combustible / 12 (número de meses en un año)</t>
        </r>
      </text>
    </comment>
    <comment ref="J22" authorId="3" shapeId="0" xr:uid="{00000000-0006-0000-0100-000032000000}">
      <text>
        <r>
          <rPr>
            <b/>
            <sz val="12"/>
            <color indexed="81"/>
            <rFont val="Calibri"/>
            <family val="2"/>
            <scheme val="minor"/>
          </rPr>
          <t xml:space="preserve">Costo de combustible por PMH </t>
        </r>
        <r>
          <rPr>
            <sz val="12"/>
            <color indexed="81"/>
            <rFont val="Calibri"/>
            <family val="2"/>
            <scheme val="minor"/>
          </rPr>
          <t>= Costo de combustible x Consumo de combustible</t>
        </r>
      </text>
    </comment>
    <comment ref="K22" authorId="3" shapeId="0" xr:uid="{00000000-0006-0000-0100-000033000000}">
      <text>
        <r>
          <rPr>
            <b/>
            <sz val="12"/>
            <color indexed="81"/>
            <rFont val="Calibri"/>
            <family val="2"/>
            <scheme val="minor"/>
          </rPr>
          <t xml:space="preserve">Costo de combustible por metro cúbico </t>
        </r>
        <r>
          <rPr>
            <sz val="12"/>
            <color indexed="81"/>
            <rFont val="Calibri"/>
            <family val="2"/>
            <scheme val="minor"/>
          </rPr>
          <t xml:space="preserve">= Costo anual de combustible / Productividad anual estimada
</t>
        </r>
      </text>
    </comment>
    <comment ref="A23" authorId="1" shapeId="0" xr:uid="{00000000-0006-0000-0100-000034000000}">
      <text>
        <r>
          <rPr>
            <b/>
            <sz val="12"/>
            <color indexed="81"/>
            <rFont val="Calibri"/>
            <family val="2"/>
            <scheme val="minor"/>
          </rPr>
          <t>Seguro de la máquina:</t>
        </r>
        <r>
          <rPr>
            <sz val="12"/>
            <color indexed="81"/>
            <rFont val="Calibri"/>
            <family val="2"/>
            <scheme val="minor"/>
          </rPr>
          <t xml:space="preserve"> Seguro: el precio pagado para asegurar el equipo. Este es un costo anual que se supondrá que es constante, pero también puede variar, cobrándose como un porcentaje del valor de las máquinas, es decir, reduciéndose a medida que la máquina envejece. La tasa de seguro varía con el tipo de equipo debido a los riesgos variables involucrados. La mejor estimación ingresela aquí.</t>
        </r>
      </text>
    </comment>
    <comment ref="H23" authorId="3" shapeId="0" xr:uid="{00000000-0006-0000-0100-000035000000}">
      <text>
        <r>
          <rPr>
            <b/>
            <sz val="12"/>
            <color indexed="81"/>
            <rFont val="Calibri"/>
            <family val="2"/>
            <scheme val="minor"/>
          </rPr>
          <t>Costo anual de aceite y lubricante</t>
        </r>
        <r>
          <rPr>
            <sz val="12"/>
            <color indexed="81"/>
            <rFont val="Calibri"/>
            <family val="2"/>
            <scheme val="minor"/>
          </rPr>
          <t xml:space="preserve"> = horas productivas por año x costo de aceite y lubricación por PMH</t>
        </r>
      </text>
    </comment>
    <comment ref="I23" authorId="3" shapeId="0" xr:uid="{00000000-0006-0000-0100-000036000000}">
      <text>
        <r>
          <rPr>
            <b/>
            <sz val="12"/>
            <color indexed="81"/>
            <rFont val="Calibri"/>
            <family val="2"/>
            <scheme val="minor"/>
          </rPr>
          <t>Costo mensual de aceite y lubricante = Costo anual de aceite y lubricante / 12 (número de meses en un año)</t>
        </r>
      </text>
    </comment>
    <comment ref="J23" authorId="3" shapeId="0" xr:uid="{00000000-0006-0000-0100-000037000000}">
      <text>
        <r>
          <rPr>
            <b/>
            <sz val="12"/>
            <color indexed="81"/>
            <rFont val="Calibri"/>
            <family val="2"/>
            <scheme val="minor"/>
          </rPr>
          <t xml:space="preserve">Costo de aceite y lubricación por PMH </t>
        </r>
        <r>
          <rPr>
            <sz val="12"/>
            <color indexed="81"/>
            <rFont val="Calibri"/>
            <family val="2"/>
            <scheme val="minor"/>
          </rPr>
          <t>= Costo de combustible por PMH x Costo de aceite y lubricación (%)</t>
        </r>
      </text>
    </comment>
    <comment ref="K23" authorId="3" shapeId="0" xr:uid="{00000000-0006-0000-0100-000038000000}">
      <text>
        <r>
          <rPr>
            <b/>
            <sz val="12"/>
            <color indexed="81"/>
            <rFont val="Calibri"/>
            <family val="2"/>
            <scheme val="minor"/>
          </rPr>
          <t xml:space="preserve">Costo de aceite y lubricación por metro cúbico </t>
        </r>
        <r>
          <rPr>
            <sz val="12"/>
            <color indexed="81"/>
            <rFont val="Calibri"/>
            <family val="2"/>
            <scheme val="minor"/>
          </rPr>
          <t>= costo anual de aceite y lubricación / productividad anual estimada</t>
        </r>
      </text>
    </comment>
    <comment ref="A24" authorId="1" shapeId="0" xr:uid="{00000000-0006-0000-0100-000039000000}">
      <text>
        <r>
          <rPr>
            <b/>
            <sz val="12"/>
            <color indexed="81"/>
            <rFont val="Calibri"/>
            <family val="2"/>
            <scheme val="minor"/>
          </rPr>
          <t xml:space="preserve">Transporte de la máquina (por ejemplo, costos anuales de mudanza, instalación y desmontaje): </t>
        </r>
        <r>
          <rPr>
            <sz val="12"/>
            <color indexed="81"/>
            <rFont val="Calibri"/>
            <family val="2"/>
            <scheme val="minor"/>
          </rPr>
          <t>los costos anuales compuestos por la mudanza y la instalación de la máquina, así como el desmontaje (si corresponde) de la máquina. Los costos de traslado se componen de movimientos dentro del bosque (transporte / traslado de un sitio a otro dentro del mismo bosque) y movimientos entre bosques (transporte / traslado de un sitio a otro sitio, que se encuentra en un bosque diferente). Los movimientos entre bosques generalmente son más caros y se realizan a distancias más largas.</t>
        </r>
      </text>
    </comment>
    <comment ref="D24" authorId="1" shapeId="0" xr:uid="{00000000-0006-0000-0100-00003A000000}">
      <text>
        <r>
          <rPr>
            <b/>
            <sz val="12"/>
            <color indexed="81"/>
            <rFont val="Calibri"/>
            <family val="2"/>
            <scheme val="minor"/>
          </rPr>
          <t>Horas programadas de la máquina (SMH) por turno:</t>
        </r>
        <r>
          <rPr>
            <sz val="12"/>
            <color indexed="81"/>
            <rFont val="Calibri"/>
            <family val="2"/>
            <scheme val="minor"/>
          </rPr>
          <t xml:space="preserve"> la cantidad de horas que componen un solo turno (es decir, la duración del turno).</t>
        </r>
      </text>
    </comment>
    <comment ref="A25" authorId="1" shapeId="0" xr:uid="{00000000-0006-0000-0100-00003B000000}">
      <text>
        <r>
          <rPr>
            <b/>
            <sz val="12"/>
            <color indexed="81"/>
            <rFont val="Calibri"/>
            <family val="2"/>
            <scheme val="minor"/>
          </rPr>
          <t xml:space="preserve">Garaje de la máquina </t>
        </r>
        <r>
          <rPr>
            <sz val="12"/>
            <color indexed="81"/>
            <rFont val="Calibri"/>
            <family val="2"/>
            <scheme val="minor"/>
          </rPr>
          <t>= Gastos por espacio para el almacenamiento de la máquina mientras se encuentra en el sitio de trabajo (o instalación) o en la base de operaciones anualmente.</t>
        </r>
        <r>
          <rPr>
            <sz val="14"/>
            <color indexed="81"/>
            <rFont val="Tahoma"/>
            <family val="2"/>
          </rPr>
          <t xml:space="preserve">
</t>
        </r>
      </text>
    </comment>
    <comment ref="D25" authorId="2" shapeId="0" xr:uid="{00000000-0006-0000-0100-00003C000000}">
      <text>
        <r>
          <rPr>
            <b/>
            <sz val="12"/>
            <color indexed="81"/>
            <rFont val="Calibri"/>
            <family val="2"/>
            <scheme val="minor"/>
          </rPr>
          <t xml:space="preserve">Producción: </t>
        </r>
        <r>
          <rPr>
            <sz val="12"/>
            <color indexed="81"/>
            <rFont val="Calibri"/>
            <family val="2"/>
            <scheme val="minor"/>
          </rPr>
          <t>en cualquier unidad que se utilice para medir la producción en el campo (por ejemplo, árboles / PMH)</t>
        </r>
      </text>
    </comment>
    <comment ref="H25" authorId="3" shapeId="0" xr:uid="{00000000-0006-0000-0100-00003D000000}">
      <text>
        <r>
          <rPr>
            <b/>
            <i/>
            <sz val="12"/>
            <color indexed="81"/>
            <rFont val="Calibri"/>
            <family val="2"/>
            <scheme val="minor"/>
          </rPr>
          <t>Costo anual de mantenimiento y reparaciones de la máquina base</t>
        </r>
        <r>
          <rPr>
            <sz val="12"/>
            <color indexed="81"/>
            <rFont val="Calibri"/>
            <family val="2"/>
            <scheme val="minor"/>
          </rPr>
          <t xml:space="preserve"> = (valor de compra de la máquina base x costo de mantenimiento y reparación (%)) / vida útil de la máquina base)</t>
        </r>
        <r>
          <rPr>
            <sz val="8"/>
            <color indexed="81"/>
            <rFont val="Tahoma"/>
            <family val="2"/>
          </rPr>
          <t xml:space="preserve">
</t>
        </r>
      </text>
    </comment>
    <comment ref="I25" authorId="3" shapeId="0" xr:uid="{00000000-0006-0000-0100-00003E000000}">
      <text>
        <r>
          <rPr>
            <b/>
            <sz val="12"/>
            <color indexed="81"/>
            <rFont val="Calibri"/>
            <family val="2"/>
            <scheme val="minor"/>
          </rPr>
          <t>Costo mensual de mantenimiento y reparaciones</t>
        </r>
        <r>
          <rPr>
            <sz val="12"/>
            <color indexed="81"/>
            <rFont val="Calibri"/>
            <family val="2"/>
            <scheme val="minor"/>
          </rPr>
          <t xml:space="preserve"> = Costo anual de mantenimiento y reparaciones / 12 (número de meses en un año)</t>
        </r>
      </text>
    </comment>
    <comment ref="J25" authorId="3" shapeId="0" xr:uid="{00000000-0006-0000-0100-00003F000000}">
      <text>
        <r>
          <rPr>
            <b/>
            <sz val="12"/>
            <color indexed="81"/>
            <rFont val="Calibri"/>
            <family val="2"/>
            <scheme val="minor"/>
          </rPr>
          <t xml:space="preserve">Costo de mantenimiento y reparación por PMH </t>
        </r>
        <r>
          <rPr>
            <sz val="12"/>
            <color indexed="81"/>
            <rFont val="Calibri"/>
            <family val="2"/>
            <scheme val="minor"/>
          </rPr>
          <t>= Costo anual de mantenimiento y reparaciones / horas productivas por año</t>
        </r>
        <r>
          <rPr>
            <sz val="8"/>
            <color indexed="81"/>
            <rFont val="Tahoma"/>
            <family val="2"/>
          </rPr>
          <t xml:space="preserve">
</t>
        </r>
      </text>
    </comment>
    <comment ref="K25" authorId="3" shapeId="0" xr:uid="{00000000-0006-0000-0100-000040000000}">
      <text>
        <r>
          <rPr>
            <b/>
            <sz val="12"/>
            <color indexed="81"/>
            <rFont val="Calibri"/>
            <family val="2"/>
            <scheme val="minor"/>
          </rPr>
          <t>Costos de mantenimiento y reparación por metro cúbico</t>
        </r>
        <r>
          <rPr>
            <sz val="12"/>
            <color indexed="81"/>
            <rFont val="Calibri"/>
            <family val="2"/>
            <scheme val="minor"/>
          </rPr>
          <t xml:space="preserve"> = Costo anual de mantenimiento y reparaciones / Productividad anual estimada</t>
        </r>
      </text>
    </comment>
    <comment ref="D26" authorId="2" shapeId="0" xr:uid="{00000000-0006-0000-0100-000041000000}">
      <text>
        <r>
          <rPr>
            <b/>
            <sz val="12"/>
            <color indexed="81"/>
            <rFont val="Calibri"/>
            <family val="2"/>
            <scheme val="minor"/>
          </rPr>
          <t xml:space="preserve">Tamaño medio de la unidad (tamaño de la pieza). </t>
        </r>
        <r>
          <rPr>
            <sz val="12"/>
            <color indexed="81"/>
            <rFont val="Calibri"/>
            <family val="2"/>
            <scheme val="minor"/>
          </rPr>
          <t xml:space="preserve">Por ejemplo, m3 / árbol. Si la unidad de producción es igual a la unidad de productividad, ingrese "1"
</t>
        </r>
      </text>
    </comment>
    <comment ref="H26" authorId="2" shapeId="0" xr:uid="{00000000-0006-0000-0100-000042000000}">
      <text>
        <r>
          <rPr>
            <b/>
            <sz val="12"/>
            <color indexed="81"/>
            <rFont val="Calibri"/>
            <family val="2"/>
            <scheme val="minor"/>
          </rPr>
          <t xml:space="preserve">Costo anual de mantenimiento y reparaciones del implemento </t>
        </r>
        <r>
          <rPr>
            <sz val="12"/>
            <color indexed="81"/>
            <rFont val="Calibri"/>
            <family val="2"/>
            <scheme val="minor"/>
          </rPr>
          <t>= (valor de compra del implemento x costo de mantenimiento y reparación (%)) / vida útil del implemento)</t>
        </r>
      </text>
    </comment>
    <comment ref="I26" authorId="2" shapeId="0" xr:uid="{00000000-0006-0000-0100-000043000000}">
      <text>
        <r>
          <rPr>
            <b/>
            <sz val="12"/>
            <color indexed="81"/>
            <rFont val="Calibri"/>
            <family val="2"/>
            <scheme val="minor"/>
          </rPr>
          <t xml:space="preserve">Costo mensual de mantenimiento y reparaciones </t>
        </r>
        <r>
          <rPr>
            <sz val="12"/>
            <color indexed="81"/>
            <rFont val="Calibri"/>
            <family val="2"/>
            <scheme val="minor"/>
          </rPr>
          <t xml:space="preserve">= Costo anual de mantenimiento y reparaciones / 12 (número de meses en un año)
</t>
        </r>
      </text>
    </comment>
    <comment ref="J26" authorId="2" shapeId="0" xr:uid="{00000000-0006-0000-0100-000044000000}">
      <text>
        <r>
          <rPr>
            <b/>
            <sz val="12"/>
            <color indexed="81"/>
            <rFont val="Calibri"/>
            <family val="2"/>
            <scheme val="minor"/>
          </rPr>
          <t xml:space="preserve">Costo de mantenimiento y reparación por PMH </t>
        </r>
        <r>
          <rPr>
            <sz val="12"/>
            <color indexed="81"/>
            <rFont val="Calibri"/>
            <family val="2"/>
            <scheme val="minor"/>
          </rPr>
          <t>= Costo anual de mantenimiento y reparaciones / horas productivas por año</t>
        </r>
      </text>
    </comment>
    <comment ref="K26" authorId="2" shapeId="0" xr:uid="{00000000-0006-0000-0100-000045000000}">
      <text>
        <r>
          <rPr>
            <b/>
            <sz val="12"/>
            <color indexed="81"/>
            <rFont val="Calibri"/>
            <family val="2"/>
            <scheme val="minor"/>
          </rPr>
          <t xml:space="preserve">Costos de mantenimiento y reparación por metro cúbico </t>
        </r>
        <r>
          <rPr>
            <sz val="12"/>
            <color indexed="81"/>
            <rFont val="Calibri"/>
            <family val="2"/>
            <scheme val="minor"/>
          </rPr>
          <t>= Costo anual de mantenimiento y reparaciones / Productividad anual estimada</t>
        </r>
      </text>
    </comment>
    <comment ref="D27" authorId="1" shapeId="0" xr:uid="{00000000-0006-0000-0100-000046000000}">
      <text>
        <r>
          <rPr>
            <b/>
            <sz val="12"/>
            <color indexed="81"/>
            <rFont val="Calibri"/>
            <family val="2"/>
            <scheme val="minor"/>
          </rPr>
          <t xml:space="preserve">Productividad estimada (unidades/PMH): </t>
        </r>
        <r>
          <rPr>
            <sz val="12"/>
            <color indexed="81"/>
            <rFont val="Calibri"/>
            <family val="2"/>
            <scheme val="minor"/>
          </rPr>
          <t>el número estimado de unidades procesadas por PMH.
Por ejemplo: productividad estimada = árboles / PMH x metros cúbicos por árbol.</t>
        </r>
      </text>
    </comment>
    <comment ref="A28" authorId="1" shapeId="0" xr:uid="{00000000-0006-0000-0100-000047000000}">
      <text>
        <r>
          <rPr>
            <b/>
            <sz val="12"/>
            <color indexed="81"/>
            <rFont val="Calibri"/>
            <family val="2"/>
            <scheme val="minor"/>
          </rPr>
          <t>Precio de combustible:</t>
        </r>
        <r>
          <rPr>
            <sz val="12"/>
            <color indexed="81"/>
            <rFont val="Calibri"/>
            <family val="2"/>
            <scheme val="minor"/>
          </rPr>
          <t xml:space="preserve">  Precio por litro de combustible.</t>
        </r>
      </text>
    </comment>
    <comment ref="D28" authorId="1" shapeId="0" xr:uid="{00000000-0006-0000-0100-000048000000}">
      <text>
        <r>
          <rPr>
            <b/>
            <sz val="12"/>
            <color indexed="81"/>
            <rFont val="Calibri"/>
            <family val="2"/>
            <scheme val="minor"/>
          </rPr>
          <t xml:space="preserve">Eficiencia Operativa: </t>
        </r>
        <r>
          <rPr>
            <sz val="12"/>
            <color indexed="81"/>
            <rFont val="Calibri"/>
            <family val="2"/>
            <scheme val="minor"/>
          </rPr>
          <t>la Eficiencia Operativa de la máquina (EO) son las horas programadas de la máquina (SMH) en las que la máquina se utiliza para hacer el trabajo para el que fue diseñada.
U (%) = (PMH/SMH).
Pautas de utilización de la máquina:
Harvester:  0,34 (muy pobre), 0,69 (regular), 0,90 (excelente)
Feller- Forwarder:  0.42 (muy pobre), 0.76 (regular), 0.93 (excelente)
Procesador:  0.36 (muy pobre), 0.71 (regular), 0.91 (excelente)
Feller- Buncher:  0.45 (muy pobre), 0.79 (regular), 0.95 (excelente)
Forwarder:  0,42 (muy pobre), 0,76 (regular), 0,93 (excelente)
Stroke- Delimber:  0 41 (muy pobre), 0.75 (regular), 0.92 (excelente)
Slasher:  0.42 (muy pobre), 0.76 (regular), 0.93 (excelente)</t>
        </r>
        <r>
          <rPr>
            <sz val="14"/>
            <color indexed="81"/>
            <rFont val="Tahoma"/>
            <family val="2"/>
          </rPr>
          <t xml:space="preserve">
</t>
        </r>
        <r>
          <rPr>
            <sz val="10"/>
            <color indexed="81"/>
            <rFont val="Tahoma"/>
            <family val="2"/>
          </rPr>
          <t xml:space="preserve">
</t>
        </r>
      </text>
    </comment>
    <comment ref="H28" authorId="3" shapeId="0" xr:uid="{00000000-0006-0000-0100-000049000000}">
      <text>
        <r>
          <rPr>
            <b/>
            <sz val="12"/>
            <color indexed="81"/>
            <rFont val="Calibri"/>
            <family val="2"/>
            <scheme val="minor"/>
          </rPr>
          <t xml:space="preserve">Costo anual de pistas </t>
        </r>
        <r>
          <rPr>
            <sz val="12"/>
            <color indexed="81"/>
            <rFont val="Calibri"/>
            <family val="2"/>
            <scheme val="minor"/>
          </rPr>
          <t>= horas productivas por año x costo de neumáticos o tracks por PMH</t>
        </r>
      </text>
    </comment>
    <comment ref="I28" authorId="3" shapeId="0" xr:uid="{00000000-0006-0000-0100-00004A000000}">
      <text>
        <r>
          <rPr>
            <b/>
            <sz val="12"/>
            <color indexed="81"/>
            <rFont val="Calibri"/>
            <family val="2"/>
            <scheme val="minor"/>
          </rPr>
          <t xml:space="preserve">Costo mensual de las pistas </t>
        </r>
        <r>
          <rPr>
            <sz val="12"/>
            <color indexed="81"/>
            <rFont val="Calibri"/>
            <family val="2"/>
            <scheme val="minor"/>
          </rPr>
          <t>= Costo anual de neumáticos o pistas / 12 (número de meses en un año)</t>
        </r>
        <r>
          <rPr>
            <sz val="14"/>
            <color indexed="81"/>
            <rFont val="Tahoma"/>
            <family val="2"/>
          </rPr>
          <t xml:space="preserve">
</t>
        </r>
      </text>
    </comment>
    <comment ref="J28" authorId="3" shapeId="0" xr:uid="{00000000-0006-0000-0100-00004B000000}">
      <text>
        <r>
          <rPr>
            <b/>
            <sz val="12"/>
            <color indexed="81"/>
            <rFont val="Calibri"/>
            <family val="2"/>
            <scheme val="minor"/>
          </rPr>
          <t xml:space="preserve">Costo de tracks por PMH </t>
        </r>
        <r>
          <rPr>
            <sz val="12"/>
            <color indexed="81"/>
            <rFont val="Calibri"/>
            <family val="2"/>
            <scheme val="minor"/>
          </rPr>
          <t xml:space="preserve">= Costo de tracks por juego completo / vida útil estimada del juego de tracks </t>
        </r>
      </text>
    </comment>
    <comment ref="K28" authorId="3" shapeId="0" xr:uid="{00000000-0006-0000-0100-00004C000000}">
      <text>
        <r>
          <rPr>
            <b/>
            <sz val="12"/>
            <color indexed="81"/>
            <rFont val="Calibri"/>
            <family val="2"/>
            <scheme val="minor"/>
          </rPr>
          <t xml:space="preserve">Costo de tracks por metro cúbico </t>
        </r>
        <r>
          <rPr>
            <sz val="12"/>
            <color indexed="81"/>
            <rFont val="Calibri"/>
            <family val="2"/>
            <scheme val="minor"/>
          </rPr>
          <t>= Costo anual de tracks / productividad anual estimada</t>
        </r>
      </text>
    </comment>
    <comment ref="A29" authorId="1" shapeId="0" xr:uid="{00000000-0006-0000-0100-00004D000000}">
      <text>
        <r>
          <rPr>
            <b/>
            <sz val="12"/>
            <color indexed="81"/>
            <rFont val="Calibri"/>
            <family val="2"/>
            <scheme val="minor"/>
          </rPr>
          <t>Consumo de combustible:</t>
        </r>
        <r>
          <rPr>
            <sz val="12"/>
            <color indexed="81"/>
            <rFont val="Calibri"/>
            <family val="2"/>
            <scheme val="minor"/>
          </rPr>
          <t xml:space="preserve"> la tasa a la que la máquina consume combustible mientras está trabajando (es decir, productiva), medida en litros por hora productiva de la máquina.
El consumo de combustible puede ser difícil de resolver a menos que el operador tenga buenos registros con los que respaldar una cierta tasa de consumo de combustible a largo plazo. El consumo depende en gran medida de la condición mecánica del equipo, el trabajo que se espera que haga, si la máquina se ajusta al trabajo específico previsto y la habilidad, actitud y nivel de capacitación del operador.
Como regla general, se puede usar lo siguiente como guía: un motor accionado a plena potencia (rendimiento total = 100%) consume, con una desviación relativamente pequeña, 257 g de diesel por kWh. La masa específica de diésel no es un número fijo, pero al menos en los países de la UE el estándar actual es de aproximadamente 0,832 kg / litro (ref:  Roberds, E. et al 2011, Well-to-Wheels Analysis of Future Automotive Fuels and Power Trains in the European Context - Report, Version 3c,  DOI: 10.2788/79018 ). En consecuencia, el consumo de diesel es de 257 g / 832 g / l = 0,31 litros / (kW * h) a plena potencia. Como el motor rara vez funciona a plena potencia durante el día, este número se multiplica por un factor de carga apropiado para obtener el consumo de combustible promedio diario (o anual). Si la carga promedio de la máquina es del 50% durante un día, el número (0,31) se multiplica por 0,5.
En consecuencia, el consumo medio de combustible se estima mediante la siguiente ecuación
Consumo de combustible diesel [litros / PMh] = 0,31 [litros / (kW * PMh)] * Factor de carga * Potencia nominal del motor (kW)
Como regla general, lo siguiente se puede utilizar como guía:
80% (factor de carga) = trabajo muy pesado en las condiciones operativas más duras
60% = trabajo pesado en trabajos duros
40% = Trabajo duro por encima del promedio (utilizado como base para acuerdos contractuales en general)
20-30% = carga de trabajo promedio del motor. Se utiliza como base para el consumo medio anual de combustibles.
Por otro lado, los distribuidores también podrán proporcionar pautas en cuanto a un factor de consumo.
Holzleitner y col. Alabama. (2011) han encontrado un consumo de diesel de 0,095 +/- 0,012 [litro / kW, PMh15] para cosechadoras, 0,098 +/- 0,02 para transportistas, 0,075 +/- 0,02 para skidders y 0,06 +/- 0,017 para hilanderías de torre. Lo que significa un factor de carga del 31% para cosechadoras, 32, 24 y 19% para promotor, skidder y torre de hilo.
Ref: Holzleitner et al. 2011, Utilization Rates and Cost Factors in Timber Harvesting Based on Long-term Machine Data, Croat. j. for. eng 32(2011)2</t>
        </r>
      </text>
    </comment>
    <comment ref="D29" authorId="1" shapeId="0" xr:uid="{00000000-0006-0000-0100-00004E000000}">
      <text>
        <r>
          <rPr>
            <b/>
            <sz val="12"/>
            <color indexed="81"/>
            <rFont val="Calibri"/>
            <family val="2"/>
            <scheme val="minor"/>
          </rPr>
          <t xml:space="preserve">Gestión / administración general:
</t>
        </r>
        <r>
          <rPr>
            <sz val="12"/>
            <color indexed="81"/>
            <rFont val="Calibri"/>
            <family val="2"/>
            <scheme val="minor"/>
          </rPr>
          <t>Porcentaje recaudado sobre el costo total de recursos humanos o el número real de costos por año (salario, para cubrir los costos generales de administración y administración)
Hay dos opciones para ingresar costos generales, es decir, ingresando un porcentaje sobre el costo o ingresando un número absoluto</t>
        </r>
      </text>
    </comment>
    <comment ref="H29" authorId="2" shapeId="0" xr:uid="{00000000-0006-0000-0100-00004F000000}">
      <text>
        <r>
          <rPr>
            <b/>
            <sz val="12"/>
            <color indexed="81"/>
            <rFont val="Calibri"/>
            <family val="2"/>
            <scheme val="minor"/>
          </rPr>
          <t xml:space="preserve">Costo anual de neumáticos </t>
        </r>
        <r>
          <rPr>
            <sz val="12"/>
            <color indexed="81"/>
            <rFont val="Calibri"/>
            <family val="2"/>
            <scheme val="minor"/>
          </rPr>
          <t>= horas productivas por año x costo de neumáticos o tracks por PMH</t>
        </r>
        <r>
          <rPr>
            <sz val="9"/>
            <color indexed="81"/>
            <rFont val="Tahoma"/>
            <family val="2"/>
          </rPr>
          <t xml:space="preserve">
</t>
        </r>
      </text>
    </comment>
    <comment ref="I29" authorId="2" shapeId="0" xr:uid="{00000000-0006-0000-0100-000050000000}">
      <text>
        <r>
          <rPr>
            <b/>
            <sz val="12"/>
            <color indexed="81"/>
            <rFont val="Calibri"/>
            <family val="2"/>
            <scheme val="minor"/>
          </rPr>
          <t xml:space="preserve">Costo mensual de depreciación (máquina base) </t>
        </r>
        <r>
          <rPr>
            <sz val="12"/>
            <color indexed="81"/>
            <rFont val="Calibri"/>
            <family val="2"/>
            <scheme val="minor"/>
          </rPr>
          <t>= Costo anual de depreciación / 12 (número de meses en un año)</t>
        </r>
      </text>
    </comment>
    <comment ref="J29" authorId="2" shapeId="0" xr:uid="{00000000-0006-0000-0100-000051000000}">
      <text>
        <r>
          <rPr>
            <b/>
            <sz val="12"/>
            <color indexed="81"/>
            <rFont val="Calibri"/>
            <family val="2"/>
            <scheme val="minor"/>
          </rPr>
          <t xml:space="preserve">Costo de depreciación por PMH </t>
        </r>
        <r>
          <rPr>
            <sz val="12"/>
            <color indexed="81"/>
            <rFont val="Calibri"/>
            <family val="2"/>
            <scheme val="minor"/>
          </rPr>
          <t>= Costo anual de depreciación / Horas productivas por año</t>
        </r>
      </text>
    </comment>
    <comment ref="K29" authorId="2" shapeId="0" xr:uid="{00000000-0006-0000-0100-000052000000}">
      <text>
        <r>
          <rPr>
            <b/>
            <sz val="12"/>
            <color indexed="81"/>
            <rFont val="Calibri"/>
            <family val="2"/>
            <scheme val="minor"/>
          </rPr>
          <t xml:space="preserve">Costo de neumáticos por metro cúbico </t>
        </r>
        <r>
          <rPr>
            <sz val="12"/>
            <color indexed="81"/>
            <rFont val="Calibri"/>
            <family val="2"/>
            <scheme val="minor"/>
          </rPr>
          <t xml:space="preserve">= Costo anual de neumáticos u orugas / productividad anual estimada
</t>
        </r>
      </text>
    </comment>
    <comment ref="A30" authorId="1" shapeId="0" xr:uid="{00000000-0006-0000-0100-000053000000}">
      <text>
        <r>
          <rPr>
            <b/>
            <sz val="12"/>
            <color indexed="81"/>
            <rFont val="Calibri"/>
            <family val="2"/>
            <scheme val="minor"/>
          </rPr>
          <t>Costo de aceite y lubricante:</t>
        </r>
        <r>
          <rPr>
            <sz val="12"/>
            <color indexed="81"/>
            <rFont val="Calibri"/>
            <family val="2"/>
            <scheme val="minor"/>
          </rPr>
          <t xml:space="preserve">  El costo estimado por hora de máquina productiva de lubricante de cadena, aceite de motor, aceite hidráulico, grasa, etc., expresado como un porcentaje del costo de combustible por hora de máquina productiva de la máquina base.
Una vez más, la única forma de asegurarse es mantener un registro preciso del uso de lubricantes durante toda la vida útil de las máquinas. El uso de lubricantes también dependerá de la condición mecánica de la máquina, la aplicación de trabajo, la actitud y la capacitación del operador.
Como regla general, lo siguiente se puede utilizar como guía
Motosierras - 20% (costo de lubricantes como porcentaje del costo de combustible)
Máquinas sin sistema hidráulico - 5%
Máquinas con sistema hidráulico limitado: 10%
Máquinas con sistema hidráulico extenso - 15%
Holzleitner y col. Alabama. (2011) encontraron las siguientes relaciones entre el costo del lubricante y el costo del combustible: 
CTL Harvester: 12.6 +/- 7.6 [%]
Forwarder: 7.9 +/- 3.8 [%]
Skidder: 7.2 +/- 4.3 [%]
Tower Yarder: 12.9 +/- 6.1 [%] 
Ref: Holzleitner et al 2011, Utilization Rates and Cost Factors in Timber Harvesting Based on Long-term Machine Data, Croat. j. for. eng 32(2011)2 // (table 4)</t>
        </r>
      </text>
    </comment>
    <comment ref="A31" authorId="1" shapeId="0" xr:uid="{00000000-0006-0000-0100-000054000000}">
      <text>
        <r>
          <rPr>
            <sz val="12"/>
            <color indexed="81"/>
            <rFont val="Calibri"/>
            <family val="2"/>
            <scheme val="minor"/>
          </rPr>
          <t>Existen dos opciones para ingresar datos bajo este encabezado.
1. Como% del precio de compra
2. Ingrese las cifras reales, basadas en los costos conocidos de reparación y mantenimiento de los recortes de trabajo y las tarjetas de trabajo.</t>
        </r>
      </text>
    </comment>
    <comment ref="H31" authorId="3" shapeId="0" xr:uid="{00000000-0006-0000-0100-000055000000}">
      <text>
        <r>
          <rPr>
            <b/>
            <sz val="12"/>
            <color indexed="81"/>
            <rFont val="Calibri"/>
            <family val="2"/>
            <scheme val="minor"/>
          </rPr>
          <t>Costo anual de consumible1</t>
        </r>
        <r>
          <rPr>
            <sz val="12"/>
            <color indexed="81"/>
            <rFont val="Calibri"/>
            <family val="2"/>
            <scheme val="minor"/>
          </rPr>
          <t xml:space="preserve"> = horas productivas por año x costo de consumible1 por PMH
</t>
        </r>
      </text>
    </comment>
    <comment ref="I31" authorId="3" shapeId="0" xr:uid="{00000000-0006-0000-0100-000056000000}">
      <text>
        <r>
          <rPr>
            <b/>
            <i/>
            <sz val="12"/>
            <color indexed="81"/>
            <rFont val="Calibri"/>
            <family val="2"/>
            <scheme val="minor"/>
          </rPr>
          <t xml:space="preserve">Costo mensual del consumible 1 </t>
        </r>
        <r>
          <rPr>
            <sz val="12"/>
            <color indexed="81"/>
            <rFont val="Calibri"/>
            <family val="2"/>
            <scheme val="minor"/>
          </rPr>
          <t>= Costo anual del consumible 1/12 (número de meses en un año)</t>
        </r>
      </text>
    </comment>
    <comment ref="J31" authorId="3" shapeId="0" xr:uid="{00000000-0006-0000-0100-000057000000}">
      <text>
        <r>
          <rPr>
            <sz val="12"/>
            <color indexed="81"/>
            <rFont val="Calibri"/>
            <family val="2"/>
            <scheme val="minor"/>
          </rPr>
          <t>Consumible1 costo por PMH = (Número de consumibles1  durante la vida útil de la máquina x costo unitario de  Consumible1) / (Horas productivas por año x vida útil de implemento)</t>
        </r>
      </text>
    </comment>
    <comment ref="K31" authorId="3" shapeId="0" xr:uid="{00000000-0006-0000-0100-000058000000}">
      <text>
        <r>
          <rPr>
            <b/>
            <sz val="12"/>
            <color indexed="81"/>
            <rFont val="Calibri"/>
            <family val="2"/>
            <scheme val="minor"/>
          </rPr>
          <t xml:space="preserve">Consumible1 costo por metro cúbico </t>
        </r>
        <r>
          <rPr>
            <sz val="12"/>
            <color indexed="81"/>
            <rFont val="Calibri"/>
            <family val="2"/>
            <scheme val="minor"/>
          </rPr>
          <t>= Costo anual del Consumible1 / Productividad anual estimada)</t>
        </r>
      </text>
    </comment>
    <comment ref="A32" authorId="1" shapeId="0" xr:uid="{00000000-0006-0000-0100-000059000000}">
      <text>
        <r>
          <rPr>
            <b/>
            <sz val="12"/>
            <color indexed="81"/>
            <rFont val="Calibri"/>
            <family val="2"/>
            <scheme val="minor"/>
          </rPr>
          <t xml:space="preserve">Mantenimiento y reparación: </t>
        </r>
        <r>
          <rPr>
            <sz val="12"/>
            <color indexed="81"/>
            <rFont val="Calibri"/>
            <family val="2"/>
            <scheme val="minor"/>
          </rPr>
          <t>Expresado como un porcentaje del valor de reemplazo de la máquina. Generalmente se toma como regla general 100%, pero esto se ve afectado por el entorno de trabajo, la calificación y el comportamiento del operador y la frecuencia de reemplazo. Esto incluye todas las reparaciones normales y especiales. NO incluye los costos de aceite y lubricante incurridos durante los servicios, sino solo los costos de taller y los costos de reparación o reemplazo de las diferentes partes.
Algunas pautas:
Tractor de hasta 44 kW - 100%
Tractor de más de 44 kW - 80%
Skidder de cable - 100%
Skidder de garras - 80%
Forwarder - 80%
Harvester - 100%
Tractor de orugas - 150%</t>
        </r>
        <r>
          <rPr>
            <b/>
            <sz val="12"/>
            <color indexed="81"/>
            <rFont val="Calibri"/>
            <family val="2"/>
            <scheme val="minor"/>
          </rPr>
          <t xml:space="preserve">
</t>
        </r>
        <r>
          <rPr>
            <sz val="12"/>
            <color indexed="81"/>
            <rFont val="Calibri"/>
            <family val="2"/>
            <scheme val="minor"/>
          </rPr>
          <t>Motosierra - 100%</t>
        </r>
      </text>
    </comment>
    <comment ref="H32" authorId="3" shapeId="0" xr:uid="{00000000-0006-0000-0100-00005A000000}">
      <text>
        <r>
          <rPr>
            <b/>
            <sz val="12"/>
            <color indexed="81"/>
            <rFont val="Calibri"/>
            <family val="2"/>
            <scheme val="minor"/>
          </rPr>
          <t xml:space="preserve">Costo anual del Consumible2 </t>
        </r>
        <r>
          <rPr>
            <sz val="12"/>
            <color indexed="81"/>
            <rFont val="Calibri"/>
            <family val="2"/>
            <scheme val="minor"/>
          </rPr>
          <t>= Horas productivas por año x Costo del Consumible2 por PMH</t>
        </r>
        <r>
          <rPr>
            <b/>
            <sz val="12"/>
            <color indexed="81"/>
            <rFont val="Calibri"/>
            <family val="2"/>
            <scheme val="minor"/>
          </rPr>
          <t xml:space="preserve">
</t>
        </r>
        <r>
          <rPr>
            <sz val="8"/>
            <color indexed="81"/>
            <rFont val="Tahoma"/>
            <family val="2"/>
          </rPr>
          <t xml:space="preserve">
</t>
        </r>
      </text>
    </comment>
    <comment ref="I32" authorId="3" shapeId="0" xr:uid="{00000000-0006-0000-0100-00005B000000}">
      <text>
        <r>
          <rPr>
            <b/>
            <sz val="12"/>
            <color indexed="81"/>
            <rFont val="Calibri"/>
            <family val="2"/>
            <scheme val="minor"/>
          </rPr>
          <t>Costo mensual del consumible 2</t>
        </r>
        <r>
          <rPr>
            <sz val="12"/>
            <color indexed="81"/>
            <rFont val="Calibri"/>
            <family val="2"/>
            <scheme val="minor"/>
          </rPr>
          <t xml:space="preserve"> = Costo anual del consumible 2/12 (número de meses en un año)</t>
        </r>
        <r>
          <rPr>
            <sz val="8"/>
            <color indexed="81"/>
            <rFont val="Tahoma"/>
            <family val="2"/>
          </rPr>
          <t xml:space="preserve">
</t>
        </r>
      </text>
    </comment>
    <comment ref="J32" authorId="3" shapeId="0" xr:uid="{00000000-0006-0000-0100-00005C000000}">
      <text>
        <r>
          <rPr>
            <b/>
            <sz val="12"/>
            <color indexed="81"/>
            <rFont val="Calibri"/>
            <family val="2"/>
            <scheme val="minor"/>
          </rPr>
          <t>Consumible2 costo por PMH =</t>
        </r>
        <r>
          <rPr>
            <sz val="12"/>
            <color indexed="81"/>
            <rFont val="Calibri"/>
            <family val="2"/>
            <scheme val="minor"/>
          </rPr>
          <t xml:space="preserve"> (Número de consumibles2  durante la vida útil de la máquina x costo unitario de  Consumible2) / (Horas productivas por año x vida útil de implemento)</t>
        </r>
        <r>
          <rPr>
            <sz val="8"/>
            <color indexed="81"/>
            <rFont val="Tahoma"/>
            <family val="2"/>
          </rPr>
          <t xml:space="preserve">
</t>
        </r>
      </text>
    </comment>
    <comment ref="K32" authorId="3" shapeId="0" xr:uid="{00000000-0006-0000-0100-00005D000000}">
      <text>
        <r>
          <rPr>
            <b/>
            <sz val="12"/>
            <color indexed="81"/>
            <rFont val="Calibri"/>
            <family val="2"/>
            <scheme val="minor"/>
          </rPr>
          <t xml:space="preserve">Consumible2 costo por metro cúbico </t>
        </r>
        <r>
          <rPr>
            <sz val="12"/>
            <color indexed="81"/>
            <rFont val="Calibri"/>
            <family val="2"/>
            <scheme val="minor"/>
          </rPr>
          <t>= Costo anual del Consumible2 / Productividad anual estimada)</t>
        </r>
      </text>
    </comment>
    <comment ref="A33" authorId="2" shapeId="0" xr:uid="{00000000-0006-0000-0100-00005E000000}">
      <text>
        <r>
          <rPr>
            <b/>
            <sz val="12"/>
            <color indexed="81"/>
            <rFont val="Calibri"/>
            <family val="2"/>
            <scheme val="minor"/>
          </rPr>
          <t>Mantenimiento y reparación</t>
        </r>
        <r>
          <rPr>
            <sz val="12"/>
            <color indexed="81"/>
            <rFont val="Calibri"/>
            <family val="2"/>
            <scheme val="minor"/>
          </rPr>
          <t>: Expresado como un porcentaje del valor de reemplazo del implemento. Generalmente se toma como regla general como 100%, pero esto se ve afectado por el entorno de trabajo, la calificación y el comportamiento del operador y la frecuencia de reemplazo. Esto incluye todas las reparaciones normales y especiales. NO incluye los costos de aceite y lubricante incurridos durante los servicios, sino solo los costos de taller y los costos de reparación o reemplazo de las diferentes partes.
En cuanto al caso de la "máquina base", aquí no se pueden proporcionar pautas específicas o reglas generales.</t>
        </r>
      </text>
    </comment>
    <comment ref="H33" authorId="3" shapeId="0" xr:uid="{00000000-0006-0000-0100-00005F000000}">
      <text>
        <r>
          <rPr>
            <b/>
            <sz val="12"/>
            <color indexed="81"/>
            <rFont val="Calibri"/>
            <family val="2"/>
            <scheme val="minor"/>
          </rPr>
          <t>Costo anual de consumibles3</t>
        </r>
        <r>
          <rPr>
            <sz val="12"/>
            <color indexed="81"/>
            <rFont val="Calibri"/>
            <family val="2"/>
            <scheme val="minor"/>
          </rPr>
          <t xml:space="preserve"> = horas productivas por año x costo de consumibles3 por PMH</t>
        </r>
        <r>
          <rPr>
            <sz val="14"/>
            <color indexed="81"/>
            <rFont val="Tahoma"/>
            <family val="2"/>
          </rPr>
          <t xml:space="preserve">
</t>
        </r>
      </text>
    </comment>
    <comment ref="I33" authorId="3" shapeId="0" xr:uid="{00000000-0006-0000-0100-000060000000}">
      <text>
        <r>
          <rPr>
            <b/>
            <sz val="12"/>
            <color indexed="81"/>
            <rFont val="Calibri"/>
            <family val="2"/>
            <scheme val="minor"/>
          </rPr>
          <t xml:space="preserve">Costo mensual del consumible 3 </t>
        </r>
        <r>
          <rPr>
            <sz val="12"/>
            <color indexed="81"/>
            <rFont val="Calibri"/>
            <family val="2"/>
            <scheme val="minor"/>
          </rPr>
          <t>= Costo anual del consumible 3/12 (número de meses en un año)</t>
        </r>
      </text>
    </comment>
    <comment ref="J33" authorId="3" shapeId="0" xr:uid="{00000000-0006-0000-0100-000061000000}">
      <text>
        <r>
          <rPr>
            <b/>
            <sz val="12"/>
            <color indexed="81"/>
            <rFont val="Calibri"/>
            <family val="2"/>
            <scheme val="minor"/>
          </rPr>
          <t xml:space="preserve">Consumible3 costo por PMH </t>
        </r>
        <r>
          <rPr>
            <sz val="12"/>
            <color indexed="81"/>
            <rFont val="Calibri"/>
            <family val="2"/>
            <scheme val="minor"/>
          </rPr>
          <t>= (Número de consumibles3  durante la vida útil de la máquina x costo unitario de  Consumible3) / (Horas productivas por año x vida útil de implemento)</t>
        </r>
        <r>
          <rPr>
            <sz val="8"/>
            <color indexed="81"/>
            <rFont val="Tahoma"/>
            <family val="2"/>
          </rPr>
          <t xml:space="preserve">
</t>
        </r>
      </text>
    </comment>
    <comment ref="K33" authorId="3" shapeId="0" xr:uid="{00000000-0006-0000-0100-000062000000}">
      <text>
        <r>
          <rPr>
            <b/>
            <sz val="12"/>
            <color indexed="81"/>
            <rFont val="Calibri"/>
            <family val="2"/>
            <scheme val="minor"/>
          </rPr>
          <t xml:space="preserve">Consumible3 costo por metro cúbico </t>
        </r>
        <r>
          <rPr>
            <sz val="12"/>
            <color indexed="81"/>
            <rFont val="Calibri"/>
            <family val="2"/>
            <scheme val="minor"/>
          </rPr>
          <t>= Costo anual del Consumible3 / Productividad anual estimada)</t>
        </r>
        <r>
          <rPr>
            <sz val="8"/>
            <color indexed="81"/>
            <rFont val="Tahoma"/>
            <family val="2"/>
          </rPr>
          <t xml:space="preserve">
</t>
        </r>
      </text>
    </comment>
    <comment ref="A34" authorId="2" shapeId="0" xr:uid="{00000000-0006-0000-0100-000063000000}">
      <text>
        <r>
          <rPr>
            <b/>
            <sz val="12"/>
            <color indexed="81"/>
            <rFont val="Calibri"/>
            <family val="2"/>
            <scheme val="minor"/>
          </rPr>
          <t xml:space="preserve">Costos de mantenimiento y reparación (Máquina base): </t>
        </r>
        <r>
          <rPr>
            <sz val="12"/>
            <color indexed="81"/>
            <rFont val="Calibri"/>
            <family val="2"/>
            <scheme val="minor"/>
          </rPr>
          <t>cifra de costo anual real, basada en costos conocidos de mantenimiento y reparación de registros de taller y tarjetas de trabajo</t>
        </r>
      </text>
    </comment>
    <comment ref="D34" authorId="1" shapeId="0" xr:uid="{00000000-0006-0000-0100-000064000000}">
      <text>
        <r>
          <rPr>
            <b/>
            <sz val="12"/>
            <color indexed="81"/>
            <rFont val="Calibri"/>
            <family val="2"/>
            <scheme val="minor"/>
          </rPr>
          <t>Cálculos preliminares</t>
        </r>
        <r>
          <rPr>
            <sz val="12"/>
            <color indexed="81"/>
            <rFont val="Calibri"/>
            <family val="2"/>
            <scheme val="minor"/>
          </rPr>
          <t xml:space="preserve"> = estos son cálculos necesarios para la salida final en la hoja de salida solamente y no requieren ninguna entrada.</t>
        </r>
        <r>
          <rPr>
            <sz val="8"/>
            <color indexed="81"/>
            <rFont val="Tahoma"/>
            <family val="2"/>
          </rPr>
          <t xml:space="preserve">
</t>
        </r>
      </text>
    </comment>
    <comment ref="H34" authorId="3" shapeId="0" xr:uid="{00000000-0006-0000-0100-000065000000}">
      <text>
        <r>
          <rPr>
            <b/>
            <sz val="12"/>
            <color indexed="81"/>
            <rFont val="Calibri"/>
            <family val="2"/>
            <scheme val="minor"/>
          </rPr>
          <t xml:space="preserve">Costo anual de consumible4 </t>
        </r>
        <r>
          <rPr>
            <sz val="12"/>
            <color indexed="81"/>
            <rFont val="Calibri"/>
            <family val="2"/>
            <scheme val="minor"/>
          </rPr>
          <t>= horas productivas por año x costo de consumible4 por PMH</t>
        </r>
        <r>
          <rPr>
            <sz val="14"/>
            <color indexed="81"/>
            <rFont val="Tahoma"/>
            <family val="2"/>
          </rPr>
          <t xml:space="preserve">
</t>
        </r>
      </text>
    </comment>
    <comment ref="I34" authorId="3" shapeId="0" xr:uid="{00000000-0006-0000-0100-000066000000}">
      <text>
        <r>
          <rPr>
            <b/>
            <sz val="12"/>
            <color indexed="81"/>
            <rFont val="Calibri"/>
            <family val="2"/>
            <scheme val="minor"/>
          </rPr>
          <t xml:space="preserve">Costo mensual del consumible 4 </t>
        </r>
        <r>
          <rPr>
            <sz val="12"/>
            <color indexed="81"/>
            <rFont val="Calibri"/>
            <family val="2"/>
            <scheme val="minor"/>
          </rPr>
          <t xml:space="preserve">= Costo anual del consumible 4/12 (número de meses en un año)
</t>
        </r>
      </text>
    </comment>
    <comment ref="J34" authorId="3" shapeId="0" xr:uid="{00000000-0006-0000-0100-000067000000}">
      <text>
        <r>
          <rPr>
            <b/>
            <sz val="12"/>
            <color indexed="81"/>
            <rFont val="Calibri"/>
            <family val="2"/>
            <scheme val="minor"/>
          </rPr>
          <t xml:space="preserve">Consumible4 costo por PMH </t>
        </r>
        <r>
          <rPr>
            <sz val="12"/>
            <color indexed="81"/>
            <rFont val="Calibri"/>
            <family val="2"/>
            <scheme val="minor"/>
          </rPr>
          <t>= (Número de consumibles4  durante la vida útil de la máquina x costo unitario de  Consumible4) / (Horas productivas por año x vida útil de implemento)</t>
        </r>
      </text>
    </comment>
    <comment ref="K34" authorId="3" shapeId="0" xr:uid="{00000000-0006-0000-0100-000068000000}">
      <text>
        <r>
          <rPr>
            <b/>
            <sz val="12"/>
            <color indexed="81"/>
            <rFont val="Calibri"/>
            <family val="2"/>
            <scheme val="minor"/>
          </rPr>
          <t xml:space="preserve">Consumible4 costo por metro cúbico </t>
        </r>
        <r>
          <rPr>
            <sz val="12"/>
            <color indexed="81"/>
            <rFont val="Calibri"/>
            <family val="2"/>
            <scheme val="minor"/>
          </rPr>
          <t>= Costo anual del Consumible4 / Productividad anual estimada)</t>
        </r>
      </text>
    </comment>
    <comment ref="A35" authorId="1" shapeId="0" xr:uid="{00000000-0006-0000-0100-000069000000}">
      <text>
        <r>
          <rPr>
            <b/>
            <sz val="12"/>
            <color indexed="81"/>
            <rFont val="Calibri"/>
            <family val="2"/>
            <scheme val="minor"/>
          </rPr>
          <t xml:space="preserve">Costos de mantenimiento y reparación (Implemento): </t>
        </r>
        <r>
          <rPr>
            <sz val="12"/>
            <color indexed="81"/>
            <rFont val="Calibri"/>
            <family val="2"/>
            <scheme val="minor"/>
          </rPr>
          <t>cifra de costo anual real, basada en costos conocidos de mantenimiento y reparación de registros de taller y tarjetas de trabajo</t>
        </r>
        <r>
          <rPr>
            <sz val="11"/>
            <color indexed="81"/>
            <rFont val="Cambria"/>
            <family val="1"/>
          </rPr>
          <t xml:space="preserve">
</t>
        </r>
      </text>
    </comment>
    <comment ref="D35" authorId="1" shapeId="0" xr:uid="{00000000-0006-0000-0100-00006A000000}">
      <text>
        <r>
          <rPr>
            <b/>
            <sz val="12"/>
            <color indexed="81"/>
            <rFont val="Calibri"/>
            <family val="2"/>
            <scheme val="minor"/>
          </rPr>
          <t xml:space="preserve">SMH / año </t>
        </r>
        <r>
          <rPr>
            <sz val="12"/>
            <color indexed="81"/>
            <rFont val="Calibri"/>
            <family val="2"/>
            <scheme val="minor"/>
          </rPr>
          <t>= Horas programadas / turno x número de turnos / día x número de días hábiles / año</t>
        </r>
      </text>
    </comment>
    <comment ref="H35" authorId="3" shapeId="0" xr:uid="{00000000-0006-0000-0100-00006B000000}">
      <text>
        <r>
          <rPr>
            <b/>
            <sz val="12"/>
            <color indexed="81"/>
            <rFont val="Calibri"/>
            <family val="2"/>
            <scheme val="minor"/>
          </rPr>
          <t>Costo anual de consumibles5</t>
        </r>
        <r>
          <rPr>
            <sz val="12"/>
            <color indexed="81"/>
            <rFont val="Calibri"/>
            <family val="2"/>
            <scheme val="minor"/>
          </rPr>
          <t xml:space="preserve"> = horas productivas por año x costo de consumibles5 por PMH</t>
        </r>
        <r>
          <rPr>
            <b/>
            <sz val="14"/>
            <color indexed="81"/>
            <rFont val="Tahoma"/>
            <family val="2"/>
          </rPr>
          <t xml:space="preserve">
</t>
        </r>
      </text>
    </comment>
    <comment ref="I35" authorId="3" shapeId="0" xr:uid="{00000000-0006-0000-0100-00006C000000}">
      <text>
        <r>
          <rPr>
            <b/>
            <sz val="12"/>
            <color indexed="81"/>
            <rFont val="Calibri"/>
            <family val="2"/>
            <scheme val="minor"/>
          </rPr>
          <t>Costo mensual del consumible 5</t>
        </r>
        <r>
          <rPr>
            <sz val="12"/>
            <color indexed="81"/>
            <rFont val="Calibri"/>
            <family val="2"/>
            <scheme val="minor"/>
          </rPr>
          <t xml:space="preserve"> = Costo anual del consumible 5/12 (número de meses en un año)</t>
        </r>
      </text>
    </comment>
    <comment ref="J35" authorId="3" shapeId="0" xr:uid="{00000000-0006-0000-0100-00006D000000}">
      <text>
        <r>
          <rPr>
            <b/>
            <sz val="12"/>
            <color indexed="81"/>
            <rFont val="Calibri"/>
            <family val="2"/>
            <scheme val="minor"/>
          </rPr>
          <t xml:space="preserve">Consumible5 costo por PMH </t>
        </r>
        <r>
          <rPr>
            <sz val="12"/>
            <color indexed="81"/>
            <rFont val="Calibri"/>
            <family val="2"/>
            <scheme val="minor"/>
          </rPr>
          <t>= (Número de consumibles5  durante la vida útil de la máquina x costo unitario de  Consumible5) / (Horas productivas por año x vida útil de implemento)</t>
        </r>
        <r>
          <rPr>
            <sz val="8"/>
            <color indexed="81"/>
            <rFont val="Tahoma"/>
            <family val="2"/>
          </rPr>
          <t xml:space="preserve">
</t>
        </r>
      </text>
    </comment>
    <comment ref="K35" authorId="3" shapeId="0" xr:uid="{00000000-0006-0000-0100-00006E000000}">
      <text>
        <r>
          <rPr>
            <b/>
            <sz val="12"/>
            <color indexed="81"/>
            <rFont val="Tahoma"/>
            <family val="2"/>
          </rPr>
          <t xml:space="preserve">Consumible5 costo por metro cúbico </t>
        </r>
        <r>
          <rPr>
            <sz val="12"/>
            <color indexed="81"/>
            <rFont val="Tahoma"/>
            <family val="2"/>
          </rPr>
          <t>= Costo anual del Consumible5 / Productividad anual estimada)</t>
        </r>
      </text>
    </comment>
    <comment ref="A36" authorId="1" shapeId="0" xr:uid="{00000000-0006-0000-0100-00006F000000}">
      <text>
        <r>
          <rPr>
            <b/>
            <sz val="12"/>
            <color indexed="81"/>
            <rFont val="Calibri"/>
            <family val="2"/>
            <scheme val="minor"/>
          </rPr>
          <t>Tren de rodaje =</t>
        </r>
        <r>
          <rPr>
            <sz val="12"/>
            <color indexed="81"/>
            <rFont val="Calibri"/>
            <family val="2"/>
            <scheme val="minor"/>
          </rPr>
          <t xml:space="preserve"> esto se refie a tracks o cadenas. Refieren a los divisores utilizados sobre los neumáticos para mejorar la tracción en condiciones húmedas. Esencialmente, si se utilizan cadenas, deben ingresar un costo aquí.</t>
        </r>
        <r>
          <rPr>
            <sz val="8"/>
            <color indexed="81"/>
            <rFont val="Tahoma"/>
            <family val="2"/>
          </rPr>
          <t xml:space="preserve">
</t>
        </r>
      </text>
    </comment>
    <comment ref="D36" authorId="1" shapeId="0" xr:uid="{00000000-0006-0000-0100-000070000000}">
      <text>
        <r>
          <rPr>
            <b/>
            <sz val="12"/>
            <color indexed="81"/>
            <rFont val="Calibri"/>
            <family val="2"/>
            <scheme val="minor"/>
          </rPr>
          <t xml:space="preserve">PMH/año = </t>
        </r>
        <r>
          <rPr>
            <sz val="12"/>
            <color indexed="81"/>
            <rFont val="Calibri"/>
            <family val="2"/>
            <scheme val="minor"/>
          </rPr>
          <t>SMH/año x utilización (%)</t>
        </r>
      </text>
    </comment>
    <comment ref="H36" authorId="3" shapeId="0" xr:uid="{00000000-0006-0000-0100-000071000000}">
      <text>
        <r>
          <rPr>
            <b/>
            <sz val="12"/>
            <color indexed="81"/>
            <rFont val="Calibri"/>
            <family val="2"/>
            <scheme val="minor"/>
          </rPr>
          <t>Costo de otro artículo / s:</t>
        </r>
        <r>
          <rPr>
            <sz val="12"/>
            <color indexed="81"/>
            <rFont val="Calibri"/>
            <family val="2"/>
            <scheme val="minor"/>
          </rPr>
          <t xml:space="preserve"> El costo total de todos los artículos adicionales no depreciables durante la vida útil de la máquina (es decir, la suma de los precios de todos los demás artículos no depreciables comprados). Si se compra más de 1 artículo de un solo tipo de producto durante la vida útil de la máquina, los precios de cada uno de los artículos deben incluirse en el total.</t>
        </r>
      </text>
    </comment>
    <comment ref="I36" authorId="3" shapeId="0" xr:uid="{00000000-0006-0000-0100-000072000000}">
      <text>
        <r>
          <rPr>
            <b/>
            <sz val="12"/>
            <color indexed="81"/>
            <rFont val="Calibri"/>
            <family val="2"/>
            <scheme val="minor"/>
          </rPr>
          <t xml:space="preserve">Costo mensual de artículos 'Otros' </t>
        </r>
        <r>
          <rPr>
            <sz val="12"/>
            <color indexed="81"/>
            <rFont val="Calibri"/>
            <family val="2"/>
            <scheme val="minor"/>
          </rPr>
          <t>= Costo anual de artículos 'Otros' / 12 (número de meses en un año)</t>
        </r>
      </text>
    </comment>
    <comment ref="J36" authorId="3" shapeId="0" xr:uid="{00000000-0006-0000-0100-000073000000}">
      <text>
        <r>
          <rPr>
            <b/>
            <sz val="12"/>
            <color indexed="81"/>
            <rFont val="Calibri"/>
            <family val="2"/>
            <scheme val="minor"/>
          </rPr>
          <t xml:space="preserve">Costo 'Otros' por PMH </t>
        </r>
        <r>
          <rPr>
            <sz val="12"/>
            <color indexed="81"/>
            <rFont val="Calibri"/>
            <family val="2"/>
            <scheme val="minor"/>
          </rPr>
          <t>= Costo anual de artículos 'Otros' / Horas productivas por año</t>
        </r>
        <r>
          <rPr>
            <sz val="8"/>
            <color indexed="81"/>
            <rFont val="Tahoma"/>
            <family val="2"/>
          </rPr>
          <t xml:space="preserve">
</t>
        </r>
      </text>
    </comment>
    <comment ref="K36" authorId="3" shapeId="0" xr:uid="{00000000-0006-0000-0100-000074000000}">
      <text>
        <r>
          <rPr>
            <b/>
            <sz val="12"/>
            <color indexed="81"/>
            <rFont val="Calibri"/>
            <family val="2"/>
            <scheme val="minor"/>
          </rPr>
          <t xml:space="preserve">Costo de 'Otros' artículos por metro cúbico </t>
        </r>
        <r>
          <rPr>
            <sz val="12"/>
            <color indexed="81"/>
            <rFont val="Calibri"/>
            <family val="2"/>
            <scheme val="minor"/>
          </rPr>
          <t>= Costo anual de 'Otros' artículos / Productividad anual estimada</t>
        </r>
      </text>
    </comment>
    <comment ref="D37" authorId="1" shapeId="0" xr:uid="{00000000-0006-0000-0100-000075000000}">
      <text>
        <r>
          <rPr>
            <b/>
            <sz val="12"/>
            <color indexed="81"/>
            <rFont val="Calibri"/>
            <family val="2"/>
            <scheme val="minor"/>
          </rPr>
          <t>Productividad anual estimada (m3 / año) =</t>
        </r>
        <r>
          <rPr>
            <sz val="12"/>
            <color indexed="81"/>
            <rFont val="Calibri"/>
            <family val="2"/>
            <scheme val="minor"/>
          </rPr>
          <t xml:space="preserve"> Productividad estimada / hora (m3 / hora) x PMH / año</t>
        </r>
      </text>
    </comment>
    <comment ref="A38" authorId="3" shapeId="0" xr:uid="{00000000-0006-0000-0100-000076000000}">
      <text>
        <r>
          <rPr>
            <b/>
            <sz val="12"/>
            <color indexed="81"/>
            <rFont val="Calibri"/>
            <family val="2"/>
            <scheme val="minor"/>
          </rPr>
          <t>Costo de tracks/cadenas: c</t>
        </r>
        <r>
          <rPr>
            <sz val="12"/>
            <color indexed="81"/>
            <rFont val="Calibri"/>
            <family val="2"/>
            <scheme val="minor"/>
          </rPr>
          <t>osto por nueva track o conjunto de cadenas, o si se usa, neumáticos recauchutados. Normalmente, el primer conjunto de tracks instaladas en la máquina son nuevas.</t>
        </r>
      </text>
    </comment>
    <comment ref="D38" authorId="3" shapeId="0" xr:uid="{00000000-0006-0000-0100-000077000000}">
      <text>
        <r>
          <rPr>
            <b/>
            <sz val="12"/>
            <color indexed="81"/>
            <rFont val="Calibri"/>
            <family val="2"/>
            <scheme val="minor"/>
          </rPr>
          <t xml:space="preserve">Aportes sociales </t>
        </r>
        <r>
          <rPr>
            <sz val="12"/>
            <color indexed="81"/>
            <rFont val="Calibri"/>
            <family val="2"/>
            <scheme val="minor"/>
          </rPr>
          <t xml:space="preserve">= Aportes anuales por el operario
</t>
        </r>
        <r>
          <rPr>
            <sz val="8"/>
            <color indexed="81"/>
            <rFont val="Tahoma"/>
            <family val="2"/>
          </rPr>
          <t xml:space="preserve">
</t>
        </r>
      </text>
    </comment>
    <comment ref="A39" authorId="1" shapeId="0" xr:uid="{00000000-0006-0000-0100-000078000000}">
      <text>
        <r>
          <rPr>
            <b/>
            <sz val="12"/>
            <color indexed="81"/>
            <rFont val="Calibri"/>
            <family val="2"/>
            <scheme val="minor"/>
          </rPr>
          <t>Vida estimada del conjunto de pistas:</t>
        </r>
        <r>
          <rPr>
            <sz val="12"/>
            <color indexed="81"/>
            <rFont val="Calibri"/>
            <family val="2"/>
            <scheme val="minor"/>
          </rPr>
          <t xml:space="preserve"> Vida esperada de un conjunto de tracks/cadenas en horas productivas de la máquina (PMH)</t>
        </r>
      </text>
    </comment>
    <comment ref="D39" authorId="1" shapeId="0" xr:uid="{00000000-0006-0000-0100-000079000000}">
      <text>
        <r>
          <rPr>
            <b/>
            <sz val="12"/>
            <color indexed="81"/>
            <rFont val="Calibri"/>
            <family val="2"/>
            <scheme val="minor"/>
          </rPr>
          <t xml:space="preserve">Gestión / administración general:
</t>
        </r>
        <r>
          <rPr>
            <sz val="12"/>
            <color indexed="81"/>
            <rFont val="Calibri"/>
            <family val="2"/>
            <scheme val="minor"/>
          </rPr>
          <t xml:space="preserve">Costo total de recursos humanos (salario, para cubrir los costos generales de administración y administración)
</t>
        </r>
      </text>
    </comment>
    <comment ref="A40" authorId="3" shapeId="0" xr:uid="{00000000-0006-0000-0100-00007A000000}">
      <text>
        <r>
          <rPr>
            <b/>
            <sz val="12"/>
            <color indexed="81"/>
            <rFont val="Calibri"/>
            <family val="2"/>
            <scheme val="minor"/>
          </rPr>
          <t>Track costo por juego completo:</t>
        </r>
        <r>
          <rPr>
            <sz val="12"/>
            <color indexed="81"/>
            <rFont val="Calibri"/>
            <family val="2"/>
            <scheme val="minor"/>
          </rPr>
          <t xml:space="preserve"> El costo total de un juego completo de tracks o cadenas.</t>
        </r>
      </text>
    </comment>
    <comment ref="D40" authorId="1" shapeId="0" xr:uid="{00000000-0006-0000-0100-00007B000000}">
      <text>
        <r>
          <rPr>
            <b/>
            <sz val="12"/>
            <color indexed="81"/>
            <rFont val="Calibri"/>
            <family val="2"/>
            <scheme val="minor"/>
          </rPr>
          <t xml:space="preserve">Esta es la vida útil de la máquina </t>
        </r>
        <r>
          <rPr>
            <sz val="12"/>
            <color indexed="81"/>
            <rFont val="Calibri"/>
            <family val="2"/>
            <scheme val="minor"/>
          </rPr>
          <t>basada en los datos ingresados. es decir, el tiempo que se mantendrá y utilizará la máquina, durante el cual se calcularán los pagos y la depreciación.
La vida útil prevista de la máquina o accesorio se estima en horas productivas de la máquina. Dividir este número entre las horas productivas / año da la vida útil económica esperada en años.
Estas horas varían según el uso y la experiencia del propietario. Los skidders (cable y garra) pueden variar de 10,000 a 20,000 hrs, Forwarders hasta 20,000 hrs, motosierra 1,000 hrs. Se debe tener cuidado de que la máquina no se vuelva técnicamente obsoleta durante este tiempo de operación.</t>
        </r>
      </text>
    </comment>
    <comment ref="H40" authorId="3" shapeId="0" xr:uid="{00000000-0006-0000-0100-00007C000000}">
      <text>
        <r>
          <rPr>
            <b/>
            <sz val="12"/>
            <color indexed="81"/>
            <rFont val="Calibri"/>
            <family val="2"/>
            <scheme val="minor"/>
          </rPr>
          <t xml:space="preserve">Costo anual del operador </t>
        </r>
        <r>
          <rPr>
            <sz val="12"/>
            <color indexed="81"/>
            <rFont val="Calibri"/>
            <family val="2"/>
            <scheme val="minor"/>
          </rPr>
          <t>= Número de operadores x Salario básico x Número de días laborables por año x Número de turnos por día x Horas programadas por turno</t>
        </r>
        <r>
          <rPr>
            <sz val="8"/>
            <color indexed="81"/>
            <rFont val="Tahoma"/>
            <family val="2"/>
          </rPr>
          <t xml:space="preserve">
</t>
        </r>
      </text>
    </comment>
    <comment ref="I40" authorId="3" shapeId="0" xr:uid="{00000000-0006-0000-0100-00007D000000}">
      <text>
        <r>
          <rPr>
            <b/>
            <sz val="12"/>
            <color indexed="81"/>
            <rFont val="Calibri"/>
            <family val="2"/>
            <scheme val="minor"/>
          </rPr>
          <t xml:space="preserve">Costo mensual del operador </t>
        </r>
        <r>
          <rPr>
            <sz val="12"/>
            <color indexed="81"/>
            <rFont val="Calibri"/>
            <family val="2"/>
            <scheme val="minor"/>
          </rPr>
          <t>= Costo anual del operador / 12 (número de meses en un año)</t>
        </r>
      </text>
    </comment>
    <comment ref="J40" authorId="3" shapeId="0" xr:uid="{00000000-0006-0000-0100-00007E000000}">
      <text>
        <r>
          <rPr>
            <b/>
            <sz val="12"/>
            <color indexed="81"/>
            <rFont val="Calibri"/>
            <family val="2"/>
            <scheme val="minor"/>
          </rPr>
          <t>Costo del operador por PMH</t>
        </r>
        <r>
          <rPr>
            <sz val="12"/>
            <color indexed="81"/>
            <rFont val="Calibri"/>
            <family val="2"/>
            <scheme val="minor"/>
          </rPr>
          <t xml:space="preserve"> = Costo anual de los operadores / horas productivas por año</t>
        </r>
        <r>
          <rPr>
            <sz val="8"/>
            <color indexed="81"/>
            <rFont val="Tahoma"/>
            <family val="2"/>
          </rPr>
          <t xml:space="preserve">
</t>
        </r>
      </text>
    </comment>
    <comment ref="K40" authorId="3" shapeId="0" xr:uid="{00000000-0006-0000-0100-00007F000000}">
      <text>
        <r>
          <rPr>
            <b/>
            <sz val="12"/>
            <color indexed="81"/>
            <rFont val="Calibri"/>
            <family val="2"/>
            <scheme val="minor"/>
          </rPr>
          <t>Costo del operador por metro cúbico</t>
        </r>
        <r>
          <rPr>
            <sz val="12"/>
            <color indexed="81"/>
            <rFont val="Calibri"/>
            <family val="2"/>
            <scheme val="minor"/>
          </rPr>
          <t xml:space="preserve"> = Costo anual del operador / Productividad anual estimada</t>
        </r>
      </text>
    </comment>
    <comment ref="A41" authorId="1" shapeId="0" xr:uid="{00000000-0006-0000-0100-000080000000}">
      <text>
        <r>
          <rPr>
            <b/>
            <sz val="12"/>
            <color indexed="81"/>
            <rFont val="Calibri"/>
            <family val="2"/>
            <scheme val="minor"/>
          </rPr>
          <t xml:space="preserve">Número de neumáticos </t>
        </r>
        <r>
          <rPr>
            <sz val="12"/>
            <color indexed="81"/>
            <rFont val="Calibri"/>
            <family val="2"/>
            <scheme val="minor"/>
          </rPr>
          <t>= se refiere a un juego completo de neumáticos normalmente montados en una máquina; por ejemplo, el skidder con ruedas tiene cuatro neumáticos</t>
        </r>
        <r>
          <rPr>
            <sz val="8"/>
            <color indexed="81"/>
            <rFont val="Tahoma"/>
            <family val="2"/>
          </rPr>
          <t xml:space="preserve">
</t>
        </r>
      </text>
    </comment>
    <comment ref="D41" authorId="3" shapeId="0" xr:uid="{00000000-0006-0000-0100-000081000000}">
      <text>
        <r>
          <rPr>
            <b/>
            <sz val="12"/>
            <color indexed="81"/>
            <rFont val="Calibri"/>
            <family val="2"/>
            <scheme val="minor"/>
          </rPr>
          <t xml:space="preserve">Vida útil esperada (años) - Máquina base </t>
        </r>
        <r>
          <rPr>
            <sz val="12"/>
            <color indexed="81"/>
            <rFont val="Calibri"/>
            <family val="2"/>
            <scheme val="minor"/>
          </rPr>
          <t>= Vida útil (máquina base) / Horas productivas por año</t>
        </r>
        <r>
          <rPr>
            <sz val="10"/>
            <color indexed="81"/>
            <rFont val="Tahoma"/>
            <family val="2"/>
          </rPr>
          <t xml:space="preserve">
</t>
        </r>
      </text>
    </comment>
    <comment ref="A42" authorId="1" shapeId="0" xr:uid="{00000000-0006-0000-0100-000082000000}">
      <text>
        <r>
          <rPr>
            <b/>
            <sz val="12"/>
            <color indexed="81"/>
            <rFont val="Calibri"/>
            <family val="2"/>
            <scheme val="minor"/>
          </rPr>
          <t xml:space="preserve">Costo del neumático: </t>
        </r>
        <r>
          <rPr>
            <sz val="12"/>
            <color indexed="81"/>
            <rFont val="Calibri"/>
            <family val="2"/>
            <scheme val="minor"/>
          </rPr>
          <t>Costo por neumático nuevo o, si se usa, neumático recauchutado, incluidos los costos de reparación durante su vida útil. Normalmente, el primer juego de neumáticos instalados en la máquina es nuevo.</t>
        </r>
      </text>
    </comment>
    <comment ref="D42" authorId="3" shapeId="0" xr:uid="{00000000-0006-0000-0100-000083000000}">
      <text>
        <r>
          <rPr>
            <b/>
            <sz val="12"/>
            <color indexed="81"/>
            <rFont val="Calibri"/>
            <family val="2"/>
            <scheme val="minor"/>
          </rPr>
          <t xml:space="preserve">Vida útil esperada (años): implemento </t>
        </r>
        <r>
          <rPr>
            <sz val="12"/>
            <color indexed="81"/>
            <rFont val="Calibri"/>
            <family val="2"/>
            <scheme val="minor"/>
          </rPr>
          <t>= vida útil (implemento) / horas productivas por año</t>
        </r>
      </text>
    </comment>
    <comment ref="I42" authorId="3" shapeId="0" xr:uid="{00000000-0006-0000-0100-000084000000}">
      <text>
        <r>
          <rPr>
            <b/>
            <sz val="12"/>
            <color indexed="81"/>
            <rFont val="Calibri"/>
            <family val="2"/>
            <scheme val="minor"/>
          </rPr>
          <t>Beneficio mensual y costos generales</t>
        </r>
        <r>
          <rPr>
            <sz val="12"/>
            <color indexed="81"/>
            <rFont val="Calibri"/>
            <family val="2"/>
            <scheme val="minor"/>
          </rPr>
          <t xml:space="preserve"> = Beneficio anual y costos generales / 12 (número de meses en un año)</t>
        </r>
      </text>
    </comment>
    <comment ref="J42" authorId="3" shapeId="0" xr:uid="{00000000-0006-0000-0100-000085000000}">
      <text>
        <r>
          <rPr>
            <b/>
            <sz val="12"/>
            <color indexed="81"/>
            <rFont val="Calibri"/>
            <family val="2"/>
            <scheme val="minor"/>
          </rPr>
          <t xml:space="preserve">Beneficio y costos generales por PMH </t>
        </r>
        <r>
          <rPr>
            <sz val="12"/>
            <color indexed="81"/>
            <rFont val="Calibri"/>
            <family val="2"/>
            <scheme val="minor"/>
          </rPr>
          <t>= Beneficio anual y costos generales / horas productivas por año</t>
        </r>
      </text>
    </comment>
    <comment ref="K42" authorId="3" shapeId="0" xr:uid="{00000000-0006-0000-0100-000086000000}">
      <text>
        <r>
          <rPr>
            <b/>
            <sz val="12"/>
            <color indexed="81"/>
            <rFont val="Calibri"/>
            <family val="2"/>
            <scheme val="minor"/>
          </rPr>
          <t>Beneficio y costos generales por metro cúbico</t>
        </r>
        <r>
          <rPr>
            <sz val="12"/>
            <color indexed="81"/>
            <rFont val="Calibri"/>
            <family val="2"/>
            <scheme val="minor"/>
          </rPr>
          <t xml:space="preserve"> = Beneficio anual y costos generales / Productividad anual estimada</t>
        </r>
      </text>
    </comment>
    <comment ref="D43" authorId="1" shapeId="0" xr:uid="{00000000-0006-0000-0100-000087000000}">
      <text>
        <r>
          <rPr>
            <sz val="12"/>
            <color indexed="81"/>
            <rFont val="Calibri"/>
            <family val="2"/>
            <scheme val="minor"/>
          </rPr>
          <t>Vea los comentarios de la celda A13</t>
        </r>
      </text>
    </comment>
    <comment ref="D44" authorId="3" shapeId="0" xr:uid="{00000000-0006-0000-0100-000088000000}">
      <text>
        <r>
          <rPr>
            <b/>
            <sz val="12"/>
            <color indexed="81"/>
            <rFont val="Calibri"/>
            <family val="2"/>
            <scheme val="minor"/>
          </rPr>
          <t xml:space="preserve">Valor residual (máquina base) </t>
        </r>
        <r>
          <rPr>
            <sz val="12"/>
            <color indexed="81"/>
            <rFont val="Calibri"/>
            <family val="2"/>
            <scheme val="minor"/>
          </rPr>
          <t>= (valor de compra de la máquina base) x relación de valor de recuperación de la máquina base (%)</t>
        </r>
      </text>
    </comment>
    <comment ref="D45" authorId="3" shapeId="0" xr:uid="{00000000-0006-0000-0100-000089000000}">
      <text>
        <r>
          <rPr>
            <b/>
            <sz val="12"/>
            <color indexed="81"/>
            <rFont val="Calibri"/>
            <family val="2"/>
            <scheme val="minor"/>
          </rPr>
          <t xml:space="preserve">Valor residual (implemento) </t>
        </r>
        <r>
          <rPr>
            <sz val="12"/>
            <color indexed="81"/>
            <rFont val="Calibri"/>
            <family val="2"/>
            <scheme val="minor"/>
          </rPr>
          <t>= (valor de compra del implemento x relación de valor de compra del implemento (%)</t>
        </r>
      </text>
    </comment>
    <comment ref="G45" authorId="2" shapeId="0" xr:uid="{00000000-0006-0000-0100-00008A000000}">
      <text>
        <r>
          <rPr>
            <b/>
            <sz val="12"/>
            <color indexed="81"/>
            <rFont val="Calibri"/>
            <family val="2"/>
            <scheme val="minor"/>
          </rPr>
          <t>Costos brutos:</t>
        </r>
        <r>
          <rPr>
            <sz val="12"/>
            <color indexed="81"/>
            <rFont val="Calibri"/>
            <family val="2"/>
            <scheme val="minor"/>
          </rPr>
          <t xml:space="preserve"> el costo total de operar la máquina, incluidos los costos fijos, variables y del operador, no incluye el margen de beneficio.</t>
        </r>
      </text>
    </comment>
    <comment ref="D47" authorId="3" shapeId="0" xr:uid="{00000000-0006-0000-0100-00008B000000}">
      <text>
        <r>
          <rPr>
            <b/>
            <sz val="12"/>
            <color indexed="81"/>
            <rFont val="Calibri"/>
            <family val="2"/>
            <scheme val="minor"/>
          </rPr>
          <t xml:space="preserve">Número de juegos de tracks durante la vida útil </t>
        </r>
        <r>
          <rPr>
            <sz val="12"/>
            <color indexed="81"/>
            <rFont val="Calibri"/>
            <family val="2"/>
            <scheme val="minor"/>
          </rPr>
          <t>= vida útil (máquina base) / Vida útil estimada del juego de tracks</t>
        </r>
      </text>
    </comment>
    <comment ref="D48" authorId="2" shapeId="0" xr:uid="{00000000-0006-0000-0100-00008C000000}">
      <text>
        <r>
          <rPr>
            <b/>
            <sz val="12"/>
            <color indexed="81"/>
            <rFont val="Calibri"/>
            <family val="2"/>
            <scheme val="minor"/>
          </rPr>
          <t>Número de juegos de neumáticos durante la vida útil= vida útil (máquina base) / Vida estimada del juego de neumáticos</t>
        </r>
        <r>
          <rPr>
            <sz val="11"/>
            <color indexed="81"/>
            <rFont val="Tahoma"/>
            <family val="2"/>
          </rPr>
          <t xml:space="preserve">
</t>
        </r>
      </text>
    </comment>
    <comment ref="G48" authorId="1" shapeId="0" xr:uid="{00000000-0006-0000-0100-00008D000000}">
      <text>
        <r>
          <rPr>
            <sz val="12"/>
            <color indexed="81"/>
            <rFont val="Calibri"/>
            <family val="2"/>
            <scheme val="minor"/>
          </rPr>
          <t>Esto puede omitirse o incluirse en el cálculo del costo de la máquina, lo que el usuario requiera y los requisitos del proceso de cálculo de costos.</t>
        </r>
      </text>
    </comment>
    <comment ref="G49" authorId="1" shapeId="0" xr:uid="{00000000-0006-0000-0100-00008E000000}">
      <text>
        <r>
          <rPr>
            <b/>
            <sz val="12"/>
            <color indexed="81"/>
            <rFont val="Calibri"/>
            <family val="2"/>
            <scheme val="minor"/>
          </rPr>
          <t xml:space="preserve">Costos brutos: </t>
        </r>
        <r>
          <rPr>
            <sz val="12"/>
            <color indexed="81"/>
            <rFont val="Calibri"/>
            <family val="2"/>
            <scheme val="minor"/>
          </rPr>
          <t>el costo total de operar la máquina, incluidos los costos fijos, variables y del operador, y el margen de beneficio.</t>
        </r>
      </text>
    </comment>
    <comment ref="G51" authorId="2" shapeId="0" xr:uid="{00000000-0006-0000-0100-00008F000000}">
      <text>
        <r>
          <rPr>
            <b/>
            <sz val="12"/>
            <color indexed="81"/>
            <rFont val="Calibri"/>
            <family val="2"/>
            <scheme val="minor"/>
          </rPr>
          <t xml:space="preserve">Margen de beneficio: </t>
        </r>
        <r>
          <rPr>
            <sz val="12"/>
            <color indexed="81"/>
            <rFont val="Calibri"/>
            <family val="2"/>
            <scheme val="minor"/>
          </rPr>
          <t>el beneficio obtenido antes de aplicar impuestos</t>
        </r>
      </text>
    </comment>
    <comment ref="A57" authorId="1" shapeId="0" xr:uid="{00000000-0006-0000-0100-000090000000}">
      <text>
        <r>
          <rPr>
            <b/>
            <sz val="12"/>
            <color indexed="81"/>
            <rFont val="Calibri"/>
            <family val="2"/>
            <scheme val="minor"/>
          </rPr>
          <t xml:space="preserve">Costo de otro artículo/s: </t>
        </r>
        <r>
          <rPr>
            <sz val="12"/>
            <color indexed="81"/>
            <rFont val="Calibri"/>
            <family val="2"/>
            <scheme val="minor"/>
          </rPr>
          <t>El costo total de todos los artículos adicionales no depreciables durante la vida útil de la máquina (es decir, la suma de los precios de todos los demás artículos no depreciables comprados). Si se compra más de 1 artículo de un solo tipo de producto durante la vida útil de la máquina, los precios de cada uno de los artículos deben incluirse en el total.</t>
        </r>
      </text>
    </comment>
  </commentList>
</comments>
</file>

<file path=xl/sharedStrings.xml><?xml version="1.0" encoding="utf-8"?>
<sst xmlns="http://schemas.openxmlformats.org/spreadsheetml/2006/main" count="210" uniqueCount="185">
  <si>
    <t>PMH</t>
  </si>
  <si>
    <t xml:space="preserve">Total </t>
  </si>
  <si>
    <t>Total</t>
  </si>
  <si>
    <t>b. FAO 1992. Cost control in forest harvesting and road construction.  FAO Foerestry paper 99. Pp 106.</t>
  </si>
  <si>
    <t>c. Warkotsch W. 1994. A guide to the calculation of machine costs.  In (Ed. Von Gadow et al.) South African Forestry Handbook.  South African Institute of Forestry.  P304 – 316.</t>
  </si>
  <si>
    <t xml:space="preserve">             </t>
  </si>
  <si>
    <t>m^3</t>
  </si>
  <si>
    <t>ODT</t>
  </si>
  <si>
    <t xml:space="preserve">      d. Franklin, G.S. 1997. The business of logging: a workbook for use with the video. Forest Engineering Research Institute of Canada (FERIC). Canada.</t>
  </si>
  <si>
    <r>
      <t>a. Björheden, R., K. Apel, M. Shiba, andM.A. Thompson. 1995. IUFRO</t>
    </r>
    <r>
      <rPr>
        <sz val="11"/>
        <color indexed="56"/>
        <rFont val="Cambria"/>
        <family val="1"/>
        <scheme val="major"/>
      </rPr>
      <t xml:space="preserve">, </t>
    </r>
    <r>
      <rPr>
        <sz val="11"/>
        <rFont val="Cambria"/>
        <family val="1"/>
        <scheme val="major"/>
      </rPr>
      <t>Forest work study nomenclature. Swedish Univ. of Agricultural</t>
    </r>
    <r>
      <rPr>
        <sz val="11"/>
        <color indexed="56"/>
        <rFont val="Cambria"/>
        <family val="1"/>
        <scheme val="major"/>
      </rPr>
      <t xml:space="preserve">. </t>
    </r>
    <r>
      <rPr>
        <sz val="11"/>
        <rFont val="Cambria"/>
        <family val="1"/>
        <scheme val="major"/>
      </rPr>
      <t>Science, Dept. of Operational Efficiency, Garpenberg. 16 p.</t>
    </r>
  </si>
  <si>
    <t>Shifts</t>
  </si>
  <si>
    <t>Units</t>
  </si>
  <si>
    <t>Ackerman, P., Belbo, H., Eliasson, L., de Jong, A, Lazdins, A. &amp; Lyons, J. 2014. The COST model for Calculations of Forest Operations Costs. Int.J.For.Eng.  25(1): 75-81.</t>
  </si>
  <si>
    <t>USD</t>
  </si>
  <si>
    <t>Forwarder Elephant</t>
  </si>
  <si>
    <t>"Modelo de Costos" para el cálculo de costos de Operaciones Forestales</t>
  </si>
  <si>
    <t>ENTRADA:</t>
  </si>
  <si>
    <t>SALIDA:</t>
  </si>
  <si>
    <t>Tipo de máquina</t>
  </si>
  <si>
    <t>Moneda usada en el modelo</t>
  </si>
  <si>
    <t>Fecha:</t>
  </si>
  <si>
    <t>Unidad de cualculo de costos</t>
  </si>
  <si>
    <t>Entrada de costos Fijos de Máquina</t>
  </si>
  <si>
    <t>Precio de Compra o Costo de Reposición</t>
  </si>
  <si>
    <t xml:space="preserve">     Maquina Base</t>
  </si>
  <si>
    <t xml:space="preserve">     Implemento</t>
  </si>
  <si>
    <t>Valor residual ( % del valor de adquisición o valor aboluto)</t>
  </si>
  <si>
    <t>Máquina Base (Valor absoluto)</t>
  </si>
  <si>
    <t>Implemento (Valor absoluto)</t>
  </si>
  <si>
    <t>Vida útil esperada (PMH)</t>
  </si>
  <si>
    <t xml:space="preserve">     Máquina Base (PMH)</t>
  </si>
  <si>
    <t xml:space="preserve">     Implemento (PMH)</t>
  </si>
  <si>
    <t xml:space="preserve">Tasa de Interés </t>
  </si>
  <si>
    <r>
      <t xml:space="preserve">Impuestos </t>
    </r>
    <r>
      <rPr>
        <sz val="10"/>
        <rFont val="Cambria"/>
        <family val="1"/>
      </rPr>
      <t>(Máquina Base &amp; Implemento)</t>
    </r>
  </si>
  <si>
    <r>
      <t xml:space="preserve">Seguro de Máquinas </t>
    </r>
    <r>
      <rPr>
        <sz val="10"/>
        <rFont val="Cambria"/>
        <family val="1"/>
      </rPr>
      <t>(Máquina Base &amp; Implemento)</t>
    </r>
  </si>
  <si>
    <t>Transporte de Maquinaria</t>
  </si>
  <si>
    <t>Garaje de Máquinas</t>
  </si>
  <si>
    <t>Entrada de Costos Variables de Máquina</t>
  </si>
  <si>
    <t>Combustible - Precio (Precio/litro)</t>
  </si>
  <si>
    <t>Consumo horario de combustible (l/PMH)</t>
  </si>
  <si>
    <t>Costo de aceite y lubricantes</t>
  </si>
  <si>
    <t>Costo de Reparación y Mantenimiento</t>
  </si>
  <si>
    <t xml:space="preserve">    Máquina base</t>
  </si>
  <si>
    <t xml:space="preserve">    Implemento</t>
  </si>
  <si>
    <t>Máquina Base - Costo anual en valor absoluto</t>
  </si>
  <si>
    <t>Implemento - Costo anual en valor absoluto</t>
  </si>
  <si>
    <t>Tren de rodaje:</t>
  </si>
  <si>
    <t>Número adicional de tracks/cadenas</t>
  </si>
  <si>
    <t>Costo por track/cadena</t>
  </si>
  <si>
    <t>Vida útil estimada de track/cadena (PMH)</t>
  </si>
  <si>
    <t>Track/cadenas costo por juego completo</t>
  </si>
  <si>
    <t>Número de neumáticoos u otro  tren de rodaje</t>
  </si>
  <si>
    <t>Costo por neumático u otro tipo de tren de rodaje</t>
  </si>
  <si>
    <t>Vida útil estimada de neumáticos u otro tipo de tren de rodaje (PMH)</t>
  </si>
  <si>
    <t>Costo por juego completo de neumáticos u otro tipo de tren de rodaje</t>
  </si>
  <si>
    <t>Consumibles</t>
  </si>
  <si>
    <t>Consumible 1, precio de compra por unidad</t>
  </si>
  <si>
    <t>Consumible 2, precio de compra por unidad</t>
  </si>
  <si>
    <t>Consumible 3, precio de compra por unidad</t>
  </si>
  <si>
    <t>Consumible 4, precio de compra por unidad</t>
  </si>
  <si>
    <t>Consumible 5, precio de compra por unidad</t>
  </si>
  <si>
    <t>Consumible 1, vida útil (PMH)</t>
  </si>
  <si>
    <t>Consumible 2, vida útil (PMH)</t>
  </si>
  <si>
    <t>Consumible 3, vida útil (PMH)</t>
  </si>
  <si>
    <t>Consumible 4, vida útil (PMH)</t>
  </si>
  <si>
    <t>Consumible 5, vida útil (PMH)</t>
  </si>
  <si>
    <t>Costo anual de otros ítems</t>
  </si>
  <si>
    <t>Costos de Operario</t>
  </si>
  <si>
    <t>Número de operarios/turno</t>
  </si>
  <si>
    <t>Sueldo líquido (costo/hora)</t>
  </si>
  <si>
    <t>Salario ficto</t>
  </si>
  <si>
    <t>Otros costos de operario</t>
  </si>
  <si>
    <t>Aportes sociales - como % (a), o valor absoluto (b)</t>
  </si>
  <si>
    <t xml:space="preserve">    a) Aportes (aportes jubilatorios, impuestos, etc.) como porcentaje</t>
  </si>
  <si>
    <t xml:space="preserve">    b) Aportes (aportes jubilatorios, impuestos, etc.) número real, por año</t>
  </si>
  <si>
    <t>EPP (costo anual)</t>
  </si>
  <si>
    <t>Entrenamiento  (costo anual)</t>
  </si>
  <si>
    <t>Telefonía (costo anual)</t>
  </si>
  <si>
    <t>Seguros (costo anual)</t>
  </si>
  <si>
    <t>Transporte de operarios (costo anual)</t>
  </si>
  <si>
    <t>Operación y Productividad (Entrada general)</t>
  </si>
  <si>
    <t>Número de días trabajados por año</t>
  </si>
  <si>
    <t>Número de turnos por día</t>
  </si>
  <si>
    <t>Horas porgramadas por turno</t>
  </si>
  <si>
    <t>Producción (unidades/PMH)</t>
  </si>
  <si>
    <t>Tamaño promedio de unidad (u objeto de trabajo) ej, volumen por árbol</t>
  </si>
  <si>
    <t>Calculos preliminares</t>
  </si>
  <si>
    <t>Horas programadas/año</t>
  </si>
  <si>
    <t>Horas productivas/año</t>
  </si>
  <si>
    <t>Productividad anual estimada (Producción/año)</t>
  </si>
  <si>
    <t>Aportes sociales (aportes, impuestos, etc.)</t>
  </si>
  <si>
    <t>Vida útil esperada (años)</t>
  </si>
  <si>
    <t>Máquina base</t>
  </si>
  <si>
    <t>Implemento</t>
  </si>
  <si>
    <t>Valor residual</t>
  </si>
  <si>
    <t>Número de juegos completos usados durante la vida útil:</t>
  </si>
  <si>
    <t>Tracks/cadenas adicionales</t>
  </si>
  <si>
    <t>Neumáticos u otro tren de rodaje</t>
  </si>
  <si>
    <t>Costos fijos</t>
  </si>
  <si>
    <t>Depreciación</t>
  </si>
  <si>
    <t>Maquina base</t>
  </si>
  <si>
    <t>Interés promedio anual de la inversión</t>
  </si>
  <si>
    <t xml:space="preserve">Interés Total </t>
  </si>
  <si>
    <t>Seguros</t>
  </si>
  <si>
    <t xml:space="preserve">Garaje </t>
  </si>
  <si>
    <t>Impuestos (máquina base &amp; implemento)</t>
  </si>
  <si>
    <t>Total Costos Fijos</t>
  </si>
  <si>
    <t>Costos Variables</t>
  </si>
  <si>
    <t>Combustible</t>
  </si>
  <si>
    <t>Aceite y lubricante</t>
  </si>
  <si>
    <t>Mantenimiento y reparaciones</t>
  </si>
  <si>
    <t>Neumáticos y otros trenes de rodaje</t>
  </si>
  <si>
    <t>Consumible 1</t>
  </si>
  <si>
    <t>Consumible 2</t>
  </si>
  <si>
    <t>Consumible 3</t>
  </si>
  <si>
    <t>Consumible 4</t>
  </si>
  <si>
    <t>Consumible 5</t>
  </si>
  <si>
    <t>Otros</t>
  </si>
  <si>
    <t>Costo Variable Total</t>
  </si>
  <si>
    <t>Costo de Operario</t>
  </si>
  <si>
    <t>Salario de operario (tiempo normal)</t>
  </si>
  <si>
    <t>Beneficios y sobrecostos de operario</t>
  </si>
  <si>
    <t>Total de Costos Directos de Operario</t>
  </si>
  <si>
    <t>Sobrecostos de la empresa y costos de administración</t>
  </si>
  <si>
    <r>
      <t xml:space="preserve">Margen de beneficio </t>
    </r>
    <r>
      <rPr>
        <sz val="12"/>
        <rFont val="Cambria"/>
        <family val="1"/>
      </rPr>
      <t>(antes de impuestos)</t>
    </r>
  </si>
  <si>
    <t>Margen de beneficio (%)</t>
  </si>
  <si>
    <t>Costo Neto (Excluído el margen beneficio)</t>
  </si>
  <si>
    <t>Costo Bruto (incluyendo margen de beneficio)</t>
  </si>
  <si>
    <t>Anual</t>
  </si>
  <si>
    <t>Mensual</t>
  </si>
  <si>
    <t>% del Total</t>
  </si>
  <si>
    <t>Gestión máquina + operario/s - como %  (a), o valor absoluto (b)</t>
  </si>
  <si>
    <t xml:space="preserve">    a) Administración como (%) sobre los costos fijos y variables</t>
  </si>
  <si>
    <t xml:space="preserve">    b) Administración como valor absoluto (costo anual)</t>
  </si>
  <si>
    <t>Toneladas</t>
  </si>
  <si>
    <t>Volumen aparente</t>
  </si>
  <si>
    <t>Volumen solido</t>
  </si>
  <si>
    <t>Eficiecia operativa</t>
  </si>
  <si>
    <t>Introducción al modelo</t>
  </si>
  <si>
    <t>El Modelo de Costos fue desarrollado para la European Cooperation in Science and Technology (COST) FP0902 ("Desarrollo y armonización de nuevas operaciones")</t>
  </si>
  <si>
    <t>Específicamente como parte del mandato de WG3. Servirá para calcular los costos de las máquinas de cosecha por metro cúbico (m3), hora productiva de la máquina (PMH), hora programada de la máquina (SMH), día, semana, mes o año.</t>
  </si>
  <si>
    <t>El modelo es integral y servirá tanto para los silvicultores experimentados como para los contratistas. El modelo requiere entradas específicas relacionadas con los costos a partir de las cuales genera información de costos relevante.</t>
  </si>
  <si>
    <t>En el International Journal of Forest Engineering (IJFE) se publica una descripción y una guía de usuario para el modelo de "COSTO" para el cálculo de los costos de las operaciones forestales. El modelo debe ser referido como</t>
  </si>
  <si>
    <t>Uso del modelo:</t>
  </si>
  <si>
    <t>El diseño del modelo consta de dos secciones: Entrada y Salida.</t>
  </si>
  <si>
    <t>ENTRADA: (Tenga en cuenta que aquellos contratistas / empresas que pueden reclamar el Impuesto al Valor Agregado (IVA) o el equivalente de sus gobiernos deben usar cantidades netas como entradas).</t>
  </si>
  <si>
    <t>Las variables de entrada deben ingresarse en un orden sistemático dentro de la columna B, comenzando con:</t>
  </si>
  <si>
    <r>
      <t xml:space="preserve">·                     </t>
    </r>
    <r>
      <rPr>
        <b/>
        <sz val="11"/>
        <color indexed="8"/>
        <rFont val="Cambria"/>
        <family val="1"/>
      </rPr>
      <t>Tipo de máquina: especifica el tipo de equipo que se examina en el modelo.</t>
    </r>
  </si>
  <si>
    <r>
      <t xml:space="preserve">·                     </t>
    </r>
    <r>
      <rPr>
        <b/>
        <sz val="11"/>
        <color indexed="8"/>
        <rFont val="Cambria"/>
        <family val="1"/>
      </rPr>
      <t>Moneda nacional: especifica la moneda nacional en la que se basarán todos los valores de moneda. También una indicación para otros usuarios del mismo modelo.</t>
    </r>
  </si>
  <si>
    <r>
      <t xml:space="preserve">·                     </t>
    </r>
    <r>
      <rPr>
        <b/>
        <sz val="11"/>
        <color indexed="8"/>
        <rFont val="Cambria"/>
        <family val="1"/>
      </rPr>
      <t>Unidad de costo: la unidad de producción en la que se expresan los costos (por ejemplo, m3, hectárea)</t>
    </r>
  </si>
  <si>
    <r>
      <t xml:space="preserve">·                     </t>
    </r>
    <r>
      <rPr>
        <b/>
        <sz val="11"/>
        <color indexed="8"/>
        <rFont val="Cambria"/>
        <family val="1"/>
      </rPr>
      <t>Entradas de costos fijos: los costos fijos son costos que deben ser recuperados por los dueños de la máquina, independientemente de la cantidad de trabajo que realice una máquina o de los ingresos que obtenga.</t>
    </r>
    <r>
      <rPr>
        <sz val="11"/>
        <color indexed="8"/>
        <rFont val="Cambria"/>
        <family val="1"/>
      </rPr>
      <t xml:space="preserve"> </t>
    </r>
  </si>
  <si>
    <r>
      <t xml:space="preserve">·                     </t>
    </r>
    <r>
      <rPr>
        <b/>
        <sz val="11"/>
        <color indexed="8"/>
        <rFont val="Cambria"/>
        <family val="1"/>
      </rPr>
      <t>Entradas de costos variables: se incurre en costos variables o de funcionamiento cuando la máquina está funcionando, ya sea llevando una carga o viajando vacía, o al menos cuando el motor está funcionando. Estos costos se refieren únicamente a la producción y</t>
    </r>
  </si>
  <si>
    <t xml:space="preserve">     como tales se cobran por hora o por unidad de producción.</t>
  </si>
  <si>
    <r>
      <t>·                </t>
    </r>
    <r>
      <rPr>
        <b/>
        <sz val="11"/>
        <color indexed="8"/>
        <rFont val="Cambria"/>
        <family val="1"/>
      </rPr>
      <t>     Operador: El costo total de emplear al operador, incluidos salarios, beneficios y costos generales.</t>
    </r>
  </si>
  <si>
    <r>
      <t xml:space="preserve">·                     </t>
    </r>
    <r>
      <rPr>
        <b/>
        <sz val="11"/>
        <color indexed="8"/>
        <rFont val="Cambria"/>
        <family val="1"/>
      </rPr>
      <t>Productividad: Contiene aspectos de productividad, utilización de la máquina, días hábiles u horas y margen de beneficio.</t>
    </r>
  </si>
  <si>
    <r>
      <t>Salidas</t>
    </r>
    <r>
      <rPr>
        <sz val="11"/>
        <color indexed="8"/>
        <rFont val="Cambria"/>
        <family val="1"/>
      </rPr>
      <t>:</t>
    </r>
  </si>
  <si>
    <t>Aparecerá una salida detallada. Ofrece un desglose completo de los costos, así como información adicional útil sobre los costos unitarios. Las tablas "Cálculos" y "Salida" contendrán todas las variables de salida deseadas de las cuales</t>
  </si>
  <si>
    <t xml:space="preserve">se  pueden obtener conclusiones </t>
  </si>
  <si>
    <t>Notas:</t>
  </si>
  <si>
    <r>
      <t xml:space="preserve">                           · </t>
    </r>
    <r>
      <rPr>
        <b/>
        <sz val="11"/>
        <rFont val="Cambria"/>
        <family val="1"/>
      </rPr>
      <t>Las celdas 'Entrada' dentro del modelo están formateadas para aparecer en tablas AZULES, los 'Cálculos preventivos' están formateados en NARANJA Y GRIS descoloridos (ambos no editables) y 'Salida' aparecerá en tablas ROJAS (no editables).</t>
    </r>
  </si>
  <si>
    <r>
      <t xml:space="preserve">· </t>
    </r>
    <r>
      <rPr>
        <b/>
        <i/>
        <sz val="11"/>
        <color indexed="8"/>
        <rFont val="Cambria"/>
        <family val="1"/>
      </rPr>
      <t>Moneda nacional: aunque se mencionó al comienzo del modelo, ninguna otra celda contendrá el formato real de "moneda". Las entradas del usuario deben estar en la moneda nacional deseada con mención del tipo de</t>
    </r>
  </si>
  <si>
    <t xml:space="preserve">                            moneda propuesta al principio del modelo.</t>
  </si>
  <si>
    <r>
      <t xml:space="preserve">· </t>
    </r>
    <r>
      <rPr>
        <b/>
        <sz val="11"/>
        <color indexed="10"/>
        <rFont val="Cambria"/>
        <family val="1"/>
      </rPr>
      <t>Todas las celdas contienen comentarios útiles que definen la terminología y proporcionan la fórmula aplicable cuando corresponda.</t>
    </r>
  </si>
  <si>
    <r>
      <t xml:space="preserve">                           · </t>
    </r>
    <r>
      <rPr>
        <b/>
        <i/>
        <sz val="11"/>
        <rFont val="Cambria"/>
        <family val="1"/>
      </rPr>
      <t>Motosierra: al calcular el costo operativo de una motosierra, utilice la opción "adjunto" para el cálculo. La razón es que los cálculos de conexión utilizan cadenas, barras de corte y ruedas dentadas, mientras que los cálculos de la máquina base no. En teoria</t>
    </r>
  </si>
  <si>
    <t xml:space="preserve">                            una motosierra debe clasificarse como una "máquina base", pero en este caso no sería posible sin una fórmula compleja.</t>
  </si>
  <si>
    <r>
      <t xml:space="preserve">                           · </t>
    </r>
    <r>
      <rPr>
        <b/>
        <i/>
        <sz val="11"/>
        <rFont val="Cambria"/>
        <family val="1"/>
      </rPr>
      <t>Mantenimiento y reparaciones: hay dos opciones para ingresar un valor para reparaciones y mantenimiento.</t>
    </r>
  </si>
  <si>
    <t xml:space="preserve">                                            o   Una cifra basada en porcentaje (expresada como un porcentaje de del costo de inversión / vida económica esperada en años).</t>
  </si>
  <si>
    <t xml:space="preserve">                                            o   Una cifra real, basada en los costos operativos conocidos.</t>
  </si>
  <si>
    <t xml:space="preserve">              El modelo prevé estas dos opciones para la máquina base, el implemento o una combinación de ambos.</t>
  </si>
  <si>
    <r>
      <t xml:space="preserve">                           · </t>
    </r>
    <r>
      <rPr>
        <b/>
        <sz val="11"/>
        <color indexed="8"/>
        <rFont val="Cambria"/>
        <family val="1"/>
      </rPr>
      <t>Valor residual: Hay dos opciones para entrar el dato de valor residual</t>
    </r>
  </si>
  <si>
    <t xml:space="preserve">                                            o   Una cifra basada en porcentaje (expresada como un porcentaje del valor de reemplazo de la máquina).</t>
  </si>
  <si>
    <t xml:space="preserve">                                            o   Un valor absoluto</t>
  </si>
  <si>
    <r>
      <t xml:space="preserve">                           </t>
    </r>
    <r>
      <rPr>
        <b/>
        <i/>
        <sz val="11"/>
        <rFont val="Cambria"/>
        <family val="1"/>
      </rPr>
      <t>· Salario promedio del operador / asistente: El pago promedio del salario por hora de trabajo normal al operador. Por ej. 9 horas / día (SMH). Cualquier momento además de esto se clasifica como tiempo extra.</t>
    </r>
  </si>
  <si>
    <r>
      <t xml:space="preserve">                           </t>
    </r>
    <r>
      <rPr>
        <b/>
        <i/>
        <sz val="11"/>
        <rFont val="Cambria"/>
        <family val="1"/>
      </rPr>
      <t>· Aportes sociales: hay dos opciones para ingresar los cargos sociales: ingresar un porcentaje sobre el salario o ingresar un número absoluto</t>
    </r>
  </si>
  <si>
    <r>
      <t xml:space="preserve">                           </t>
    </r>
    <r>
      <rPr>
        <b/>
        <i/>
        <sz val="11"/>
        <rFont val="Cambria"/>
        <family val="1"/>
      </rPr>
      <t>· Equipo de protección personal: el EPP es todo el equipo de seguridad y protección requerido por el empleado. Puede incluir artículos como cascos, pantalones de seguridad, botas de seguridad, baberos, etc.</t>
    </r>
  </si>
  <si>
    <r>
      <t xml:space="preserve">                           </t>
    </r>
    <r>
      <rPr>
        <b/>
        <i/>
        <sz val="11"/>
        <rFont val="Cambria"/>
        <family val="1"/>
      </rPr>
      <t>· Costo de capacitación: costo anual asociado con la capacitación de los empleados.</t>
    </r>
  </si>
  <si>
    <r>
      <t xml:space="preserve">                           </t>
    </r>
    <r>
      <rPr>
        <b/>
        <i/>
        <sz val="11"/>
        <rFont val="Cambria"/>
        <family val="1"/>
      </rPr>
      <t>· Cargos telefónicos: los costos anuales de proporcionar a los empleados comunicaciones telefónicas como parte del trabajo.</t>
    </r>
  </si>
  <si>
    <r>
      <t xml:space="preserve">                           · </t>
    </r>
    <r>
      <rPr>
        <b/>
        <i/>
        <sz val="11"/>
        <rFont val="Cambria"/>
        <family val="1"/>
      </rPr>
      <t>Transporte del operador: un pago monetario realizado para el transporte en términos propios por el operador o una asignación de vehículo para el transporte hacia y desde el trabajo.</t>
    </r>
  </si>
  <si>
    <t xml:space="preserve">                            Este vehículo también puede servir como un elemento de "Reparación y Mantenimiento" al transportar operadores, así como lubricantes, herramientas, etc.</t>
  </si>
  <si>
    <r>
      <t xml:space="preserve">                           </t>
    </r>
    <r>
      <rPr>
        <b/>
        <i/>
        <sz val="11"/>
        <rFont val="Cambria"/>
        <family val="1"/>
      </rPr>
      <t>· Gestión / administración general: hay dos opciones para ingresar las cargas sociales, es decir, ingresar un porcentaje sobre el salario o ingresar un número absoluto</t>
    </r>
  </si>
  <si>
    <t xml:space="preserve">                                            o   Porcentaje recaudado sobre el costo total de los recursos humanos (salario, para cubrir los costos generales de administración y administración)</t>
  </si>
  <si>
    <t xml:space="preserve">                                            o   Número real de costos por año (salario, para cubrir los costos generales de administración y administración)</t>
  </si>
  <si>
    <t>Referencias:</t>
  </si>
  <si>
    <t>Todos los cálculos han sido estandarizados y basados en los protocolos actuales de costos y terminología.</t>
  </si>
  <si>
    <t>Costos de administración por máquina + operario(s) (costo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</si>
</sst>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0.0"/>
    <numFmt numFmtId="166" formatCode="0.000"/>
  </numFmts>
  <fonts count="44" x14ac:knownFonts="1">
    <font>
      <sz val="10"/>
      <color theme="1"/>
      <name val="Arial"/>
      <family val="2"/>
    </font>
    <font>
      <sz val="10"/>
      <name val="Arial"/>
      <family val="2"/>
    </font>
    <font>
      <sz val="10"/>
      <name val="Arial"/>
      <family val="2"/>
    </font>
    <font>
      <sz val="10"/>
      <color indexed="81"/>
      <name val="Tahoma"/>
      <family val="2"/>
    </font>
    <font>
      <sz val="8"/>
      <color indexed="81"/>
      <name val="Tahoma"/>
      <family val="2"/>
    </font>
    <font>
      <sz val="9"/>
      <color indexed="81"/>
      <name val="Tahoma"/>
      <family val="2"/>
    </font>
    <font>
      <sz val="11"/>
      <color indexed="81"/>
      <name val="Tahoma"/>
      <family val="2"/>
    </font>
    <font>
      <sz val="11"/>
      <color indexed="8"/>
      <name val="Cambria"/>
      <family val="1"/>
    </font>
    <font>
      <b/>
      <sz val="11"/>
      <color indexed="8"/>
      <name val="Cambria"/>
      <family val="1"/>
    </font>
    <font>
      <b/>
      <i/>
      <sz val="11"/>
      <color indexed="8"/>
      <name val="Cambria"/>
      <family val="1"/>
    </font>
    <font>
      <b/>
      <i/>
      <u/>
      <sz val="11"/>
      <color indexed="8"/>
      <name val="Cambria"/>
      <family val="1"/>
    </font>
    <font>
      <sz val="11"/>
      <color indexed="10"/>
      <name val="Cambria"/>
      <family val="1"/>
    </font>
    <font>
      <sz val="11"/>
      <name val="Cambria"/>
      <family val="1"/>
    </font>
    <font>
      <b/>
      <i/>
      <sz val="11"/>
      <name val="Cambria"/>
      <family val="1"/>
    </font>
    <font>
      <b/>
      <sz val="12"/>
      <name val="Cambria"/>
      <family val="1"/>
    </font>
    <font>
      <b/>
      <sz val="10"/>
      <name val="Cambria"/>
      <family val="1"/>
    </font>
    <font>
      <sz val="10"/>
      <name val="Cambria"/>
      <family val="1"/>
    </font>
    <font>
      <b/>
      <sz val="11"/>
      <color indexed="10"/>
      <name val="Cambria"/>
      <family val="1"/>
    </font>
    <font>
      <b/>
      <i/>
      <sz val="12"/>
      <color indexed="9"/>
      <name val="Cambria"/>
      <family val="1"/>
    </font>
    <font>
      <sz val="8"/>
      <name val="Arial"/>
      <family val="2"/>
    </font>
    <font>
      <sz val="12"/>
      <name val="Cambria"/>
      <family val="1"/>
    </font>
    <font>
      <sz val="10"/>
      <color indexed="8"/>
      <name val="Arial"/>
      <family val="2"/>
    </font>
    <font>
      <b/>
      <sz val="11"/>
      <name val="Cambria"/>
      <family val="1"/>
    </font>
    <font>
      <sz val="11"/>
      <color indexed="81"/>
      <name val="Cambria"/>
      <family val="1"/>
    </font>
    <font>
      <b/>
      <sz val="8"/>
      <color indexed="81"/>
      <name val="Tahoma"/>
      <family val="2"/>
    </font>
    <font>
      <sz val="14"/>
      <color indexed="81"/>
      <name val="Tahoma"/>
      <family val="2"/>
    </font>
    <font>
      <b/>
      <sz val="14"/>
      <color indexed="81"/>
      <name val="Tahoma"/>
      <family val="2"/>
    </font>
    <font>
      <sz val="12"/>
      <color indexed="81"/>
      <name val="Calibri"/>
      <family val="2"/>
      <scheme val="minor"/>
    </font>
    <font>
      <b/>
      <sz val="12"/>
      <color indexed="81"/>
      <name val="Calibri"/>
      <family val="2"/>
      <scheme val="minor"/>
    </font>
    <font>
      <b/>
      <i/>
      <sz val="12"/>
      <color indexed="81"/>
      <name val="Calibri"/>
      <family val="2"/>
      <scheme val="minor"/>
    </font>
    <font>
      <sz val="11"/>
      <name val="Cambria"/>
      <family val="1"/>
      <scheme val="major"/>
    </font>
    <font>
      <sz val="11"/>
      <color indexed="56"/>
      <name val="Cambria"/>
      <family val="1"/>
      <scheme val="major"/>
    </font>
    <font>
      <sz val="11"/>
      <color indexed="8"/>
      <name val="Cambria"/>
      <family val="1"/>
      <scheme val="major"/>
    </font>
    <font>
      <b/>
      <i/>
      <u/>
      <sz val="18"/>
      <name val="Cambria"/>
      <family val="1"/>
    </font>
    <font>
      <b/>
      <sz val="16"/>
      <name val="Cambria"/>
      <family val="1"/>
    </font>
    <font>
      <b/>
      <i/>
      <sz val="15"/>
      <name val="Cambria"/>
      <family val="1"/>
    </font>
    <font>
      <b/>
      <i/>
      <sz val="10"/>
      <name val="Cambria"/>
      <family val="1"/>
    </font>
    <font>
      <sz val="10"/>
      <color theme="0"/>
      <name val="Cambria"/>
      <family val="1"/>
    </font>
    <font>
      <sz val="11"/>
      <color theme="0"/>
      <name val="Cambria"/>
      <family val="1"/>
    </font>
    <font>
      <b/>
      <i/>
      <sz val="15"/>
      <color theme="0"/>
      <name val="Cambria"/>
      <family val="1"/>
    </font>
    <font>
      <b/>
      <sz val="12"/>
      <color theme="0"/>
      <name val="Cambria"/>
      <family val="1"/>
    </font>
    <font>
      <sz val="10"/>
      <color theme="0"/>
      <name val="Arial"/>
      <family val="2"/>
    </font>
    <font>
      <sz val="12"/>
      <color indexed="81"/>
      <name val="Tahoma"/>
      <family val="2"/>
    </font>
    <font>
      <b/>
      <sz val="12"/>
      <color indexed="81"/>
      <name val="Tahoma"/>
      <family val="2"/>
    </font>
  </fonts>
  <fills count="23">
    <fill>
      <patternFill patternType="none"/>
    </fill>
    <fill>
      <patternFill patternType="gray125"/>
    </fill>
    <fill>
      <patternFill patternType="solid">
        <fgColor indexed="60"/>
        <bgColor indexed="64"/>
      </patternFill>
    </fill>
    <fill>
      <patternFill patternType="solid">
        <fgColor indexed="17"/>
        <bgColor indexed="64"/>
      </patternFill>
    </fill>
    <fill>
      <patternFill patternType="solid">
        <fgColor indexed="9"/>
        <bgColor indexed="64"/>
      </patternFill>
    </fill>
    <fill>
      <patternFill patternType="solid">
        <fgColor indexed="65"/>
        <bgColor indexed="64"/>
      </patternFill>
    </fill>
    <fill>
      <patternFill patternType="solid">
        <fgColor indexed="10"/>
        <bgColor indexed="64"/>
      </patternFill>
    </fill>
    <fill>
      <patternFill patternType="solid">
        <fgColor indexed="22"/>
        <bgColor indexed="64"/>
      </patternFill>
    </fill>
    <fill>
      <patternFill patternType="solid">
        <fgColor indexed="12"/>
        <bgColor indexed="64"/>
      </patternFill>
    </fill>
    <fill>
      <patternFill patternType="solid">
        <fgColor indexed="53"/>
        <bgColor indexed="64"/>
      </patternFill>
    </fill>
    <fill>
      <patternFill patternType="solid">
        <fgColor indexed="48"/>
        <bgColor indexed="64"/>
      </patternFill>
    </fill>
    <fill>
      <patternFill patternType="solid">
        <fgColor indexed="13"/>
        <bgColor indexed="64"/>
      </patternFill>
    </fill>
    <fill>
      <patternFill patternType="solid">
        <fgColor indexed="31"/>
        <bgColor indexed="64"/>
      </patternFill>
    </fill>
    <fill>
      <patternFill patternType="solid">
        <fgColor indexed="29"/>
        <bgColor indexed="64"/>
      </patternFill>
    </fill>
    <fill>
      <patternFill patternType="solid">
        <fgColor indexed="44"/>
        <bgColor indexed="64"/>
      </patternFill>
    </fill>
    <fill>
      <patternFill patternType="solid">
        <fgColor indexed="23"/>
        <bgColor indexed="64"/>
      </patternFill>
    </fill>
    <fill>
      <patternFill patternType="solid">
        <fgColor indexed="62"/>
        <bgColor indexed="64"/>
      </patternFill>
    </fill>
    <fill>
      <patternFill patternType="solid">
        <fgColor theme="0"/>
        <bgColor indexed="64"/>
      </patternFill>
    </fill>
    <fill>
      <patternFill patternType="solid">
        <fgColor theme="9" tint="0.79998168889431442"/>
        <bgColor indexed="64"/>
      </patternFill>
    </fill>
    <fill>
      <patternFill patternType="solid">
        <fgColor rgb="FFFAA640"/>
        <bgColor indexed="64"/>
      </patternFill>
    </fill>
    <fill>
      <patternFill patternType="solid">
        <fgColor rgb="FFFDE9D9"/>
        <bgColor indexed="64"/>
      </patternFill>
    </fill>
    <fill>
      <patternFill patternType="solid">
        <fgColor rgb="FF99CCFF"/>
        <bgColor indexed="64"/>
      </patternFill>
    </fill>
    <fill>
      <patternFill patternType="solid">
        <fgColor rgb="FFCCCCFF"/>
        <bgColor indexed="64"/>
      </patternFill>
    </fill>
  </fills>
  <borders count="133">
    <border>
      <left/>
      <right/>
      <top/>
      <bottom/>
      <diagonal/>
    </border>
    <border>
      <left style="medium">
        <color indexed="55"/>
      </left>
      <right style="medium">
        <color indexed="55"/>
      </right>
      <top style="medium">
        <color indexed="55"/>
      </top>
      <bottom style="medium">
        <color indexed="55"/>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ck">
        <color indexed="10"/>
      </bottom>
      <diagonal/>
    </border>
    <border>
      <left/>
      <right/>
      <top style="medium">
        <color indexed="64"/>
      </top>
      <bottom style="thick">
        <color indexed="10"/>
      </bottom>
      <diagonal/>
    </border>
    <border>
      <left/>
      <right style="thick">
        <color indexed="10"/>
      </right>
      <top/>
      <bottom/>
      <diagonal/>
    </border>
    <border>
      <left style="medium">
        <color indexed="64"/>
      </left>
      <right style="thick">
        <color indexed="10"/>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ck">
        <color indexed="10"/>
      </right>
      <top/>
      <bottom style="thin">
        <color indexed="64"/>
      </bottom>
      <diagonal/>
    </border>
    <border>
      <left style="thin">
        <color indexed="64"/>
      </left>
      <right style="thick">
        <color indexed="10"/>
      </right>
      <top style="thin">
        <color indexed="64"/>
      </top>
      <bottom style="medium">
        <color indexed="64"/>
      </bottom>
      <diagonal/>
    </border>
    <border>
      <left/>
      <right style="thick">
        <color indexed="10"/>
      </right>
      <top/>
      <bottom style="medium">
        <color indexed="64"/>
      </bottom>
      <diagonal/>
    </border>
    <border>
      <left/>
      <right style="thick">
        <color indexed="12"/>
      </right>
      <top style="thick">
        <color indexed="12"/>
      </top>
      <bottom style="medium">
        <color indexed="64"/>
      </bottom>
      <diagonal/>
    </border>
    <border>
      <left style="medium">
        <color indexed="64"/>
      </left>
      <right style="thick">
        <color indexed="12"/>
      </right>
      <top style="medium">
        <color indexed="64"/>
      </top>
      <bottom/>
      <diagonal/>
    </border>
    <border>
      <left style="medium">
        <color indexed="64"/>
      </left>
      <right style="thick">
        <color indexed="12"/>
      </right>
      <top style="thin">
        <color indexed="64"/>
      </top>
      <bottom style="thin">
        <color indexed="64"/>
      </bottom>
      <diagonal/>
    </border>
    <border>
      <left style="medium">
        <color indexed="64"/>
      </left>
      <right style="thick">
        <color indexed="12"/>
      </right>
      <top style="medium">
        <color indexed="64"/>
      </top>
      <bottom style="thin">
        <color indexed="64"/>
      </bottom>
      <diagonal/>
    </border>
    <border>
      <left style="medium">
        <color indexed="64"/>
      </left>
      <right style="thick">
        <color indexed="12"/>
      </right>
      <top style="thin">
        <color indexed="64"/>
      </top>
      <bottom/>
      <diagonal/>
    </border>
    <border>
      <left style="medium">
        <color indexed="64"/>
      </left>
      <right style="thick">
        <color indexed="12"/>
      </right>
      <top style="thin">
        <color indexed="64"/>
      </top>
      <bottom style="medium">
        <color indexed="64"/>
      </bottom>
      <diagonal/>
    </border>
    <border>
      <left style="medium">
        <color indexed="64"/>
      </left>
      <right style="thick">
        <color indexed="12"/>
      </right>
      <top style="medium">
        <color indexed="64"/>
      </top>
      <bottom style="medium">
        <color indexed="64"/>
      </bottom>
      <diagonal/>
    </border>
    <border>
      <left style="medium">
        <color indexed="64"/>
      </left>
      <right style="thick">
        <color indexed="12"/>
      </right>
      <top style="medium">
        <color indexed="64"/>
      </top>
      <bottom style="thick">
        <color indexed="12"/>
      </bottom>
      <diagonal/>
    </border>
    <border>
      <left/>
      <right style="thick">
        <color indexed="12"/>
      </right>
      <top style="thin">
        <color indexed="64"/>
      </top>
      <bottom style="thin">
        <color indexed="64"/>
      </bottom>
      <diagonal/>
    </border>
    <border>
      <left/>
      <right style="thick">
        <color indexed="12"/>
      </right>
      <top style="thin">
        <color indexed="64"/>
      </top>
      <bottom/>
      <diagonal/>
    </border>
    <border>
      <left style="medium">
        <color indexed="64"/>
      </left>
      <right style="thick">
        <color indexed="12"/>
      </right>
      <top/>
      <bottom style="thick">
        <color indexed="12"/>
      </bottom>
      <diagonal/>
    </border>
    <border>
      <left style="medium">
        <color indexed="64"/>
      </left>
      <right style="thick">
        <color indexed="12"/>
      </right>
      <top/>
      <bottom style="thin">
        <color indexed="64"/>
      </bottom>
      <diagonal/>
    </border>
    <border>
      <left style="medium">
        <color indexed="64"/>
      </left>
      <right/>
      <top style="thick">
        <color indexed="10"/>
      </top>
      <bottom style="medium">
        <color indexed="64"/>
      </bottom>
      <diagonal/>
    </border>
    <border>
      <left style="medium">
        <color indexed="64"/>
      </left>
      <right style="medium">
        <color indexed="64"/>
      </right>
      <top style="thick">
        <color indexed="10"/>
      </top>
      <bottom style="medium">
        <color indexed="64"/>
      </bottom>
      <diagonal/>
    </border>
    <border>
      <left/>
      <right/>
      <top style="thick">
        <color indexed="10"/>
      </top>
      <bottom style="medium">
        <color indexed="64"/>
      </bottom>
      <diagonal/>
    </border>
    <border>
      <left style="medium">
        <color indexed="64"/>
      </left>
      <right style="thick">
        <color indexed="10"/>
      </right>
      <top style="thick">
        <color indexed="10"/>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ck">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ck">
        <color indexed="10"/>
      </right>
      <top style="medium">
        <color indexed="64"/>
      </top>
      <bottom/>
      <diagonal/>
    </border>
    <border>
      <left style="medium">
        <color indexed="64"/>
      </left>
      <right style="thick">
        <color indexed="10"/>
      </right>
      <top style="thin">
        <color indexed="64"/>
      </top>
      <bottom style="medium">
        <color indexed="64"/>
      </bottom>
      <diagonal/>
    </border>
    <border>
      <left/>
      <right/>
      <top style="medium">
        <color indexed="64"/>
      </top>
      <bottom style="medium">
        <color indexed="64"/>
      </bottom>
      <diagonal/>
    </border>
    <border>
      <left style="medium">
        <color indexed="64"/>
      </left>
      <right style="thick">
        <color indexed="10"/>
      </right>
      <top style="medium">
        <color indexed="64"/>
      </top>
      <bottom style="medium">
        <color indexed="64"/>
      </bottom>
      <diagonal/>
    </border>
    <border>
      <left style="medium">
        <color indexed="64"/>
      </left>
      <right style="thick">
        <color indexed="10"/>
      </right>
      <top style="thin">
        <color indexed="64"/>
      </top>
      <bottom style="thin">
        <color indexed="64"/>
      </bottom>
      <diagonal/>
    </border>
    <border>
      <left style="medium">
        <color indexed="64"/>
      </left>
      <right style="thick">
        <color indexed="10"/>
      </right>
      <top style="medium">
        <color indexed="64"/>
      </top>
      <bottom style="thick">
        <color indexed="10"/>
      </bottom>
      <diagonal/>
    </border>
    <border>
      <left/>
      <right style="thick">
        <color indexed="10"/>
      </right>
      <top style="medium">
        <color indexed="64"/>
      </top>
      <bottom style="medium">
        <color indexed="64"/>
      </bottom>
      <diagonal/>
    </border>
    <border>
      <left/>
      <right style="thick">
        <color indexed="10"/>
      </right>
      <top style="thin">
        <color indexed="64"/>
      </top>
      <bottom style="thin">
        <color indexed="64"/>
      </bottom>
      <diagonal/>
    </border>
    <border>
      <left/>
      <right style="thick">
        <color indexed="10"/>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12"/>
      </right>
      <top/>
      <bottom style="medium">
        <color indexed="64"/>
      </bottom>
      <diagonal/>
    </border>
    <border>
      <left/>
      <right style="thick">
        <color indexed="10"/>
      </right>
      <top style="thin">
        <color indexed="64"/>
      </top>
      <bottom/>
      <diagonal/>
    </border>
    <border>
      <left/>
      <right style="thick">
        <color indexed="10"/>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10"/>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ck">
        <color indexed="10"/>
      </right>
      <top style="medium">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indexed="10"/>
      </right>
      <top style="medium">
        <color indexed="64"/>
      </top>
      <bottom style="thin">
        <color indexed="64"/>
      </bottom>
      <diagonal/>
    </border>
    <border>
      <left style="thin">
        <color indexed="64"/>
      </left>
      <right style="thick">
        <color indexed="12"/>
      </right>
      <top/>
      <bottom style="thin">
        <color indexed="64"/>
      </bottom>
      <diagonal/>
    </border>
    <border>
      <left style="thin">
        <color indexed="64"/>
      </left>
      <right style="thick">
        <color indexed="12"/>
      </right>
      <top style="thin">
        <color indexed="64"/>
      </top>
      <bottom style="thin">
        <color indexed="64"/>
      </bottom>
      <diagonal/>
    </border>
    <border>
      <left/>
      <right style="thick">
        <color indexed="12"/>
      </right>
      <top/>
      <bottom style="thin">
        <color indexed="64"/>
      </bottom>
      <diagonal/>
    </border>
    <border>
      <left style="thick">
        <color indexed="12"/>
      </left>
      <right style="medium">
        <color indexed="64"/>
      </right>
      <top style="thick">
        <color indexed="12"/>
      </top>
      <bottom style="medium">
        <color indexed="64"/>
      </bottom>
      <diagonal/>
    </border>
    <border>
      <left style="thick">
        <color indexed="12"/>
      </left>
      <right/>
      <top style="thick">
        <color indexed="12"/>
      </top>
      <bottom style="medium">
        <color indexed="64"/>
      </bottom>
      <diagonal/>
    </border>
    <border>
      <left style="thick">
        <color indexed="10"/>
      </left>
      <right style="medium">
        <color indexed="64"/>
      </right>
      <top style="thick">
        <color indexed="10"/>
      </top>
      <bottom/>
      <diagonal/>
    </border>
    <border>
      <left style="medium">
        <color indexed="64"/>
      </left>
      <right/>
      <top style="thick">
        <color indexed="10"/>
      </top>
      <bottom/>
      <diagonal/>
    </border>
    <border>
      <left style="medium">
        <color indexed="64"/>
      </left>
      <right style="medium">
        <color indexed="64"/>
      </right>
      <top style="thick">
        <color indexed="10"/>
      </top>
      <bottom/>
      <diagonal/>
    </border>
    <border>
      <left/>
      <right style="medium">
        <color indexed="64"/>
      </right>
      <top style="thick">
        <color indexed="10"/>
      </top>
      <bottom/>
      <diagonal/>
    </border>
    <border>
      <left style="medium">
        <color indexed="64"/>
      </left>
      <right style="thick">
        <color indexed="10"/>
      </right>
      <top style="thick">
        <color indexed="10"/>
      </top>
      <bottom/>
      <diagonal/>
    </border>
    <border>
      <left style="thick">
        <color indexed="12"/>
      </left>
      <right/>
      <top style="medium">
        <color indexed="64"/>
      </top>
      <bottom/>
      <diagonal/>
    </border>
    <border>
      <left style="thick">
        <color indexed="12"/>
      </left>
      <right/>
      <top/>
      <bottom style="thin">
        <color indexed="64"/>
      </bottom>
      <diagonal/>
    </border>
    <border>
      <left style="thick">
        <color indexed="10"/>
      </left>
      <right style="medium">
        <color indexed="64"/>
      </right>
      <top style="medium">
        <color indexed="64"/>
      </top>
      <bottom style="thin">
        <color indexed="64"/>
      </bottom>
      <diagonal/>
    </border>
    <border>
      <left style="thick">
        <color indexed="12"/>
      </left>
      <right/>
      <top style="thin">
        <color indexed="64"/>
      </top>
      <bottom style="thin">
        <color indexed="64"/>
      </bottom>
      <diagonal/>
    </border>
    <border>
      <left style="thick">
        <color indexed="10"/>
      </left>
      <right/>
      <top style="thin">
        <color indexed="64"/>
      </top>
      <bottom style="thin">
        <color indexed="64"/>
      </bottom>
      <diagonal/>
    </border>
    <border>
      <left style="thick">
        <color indexed="12"/>
      </left>
      <right/>
      <top style="medium">
        <color indexed="64"/>
      </top>
      <bottom style="thin">
        <color indexed="64"/>
      </bottom>
      <diagonal/>
    </border>
    <border>
      <left style="thick">
        <color indexed="10"/>
      </left>
      <right/>
      <top style="thin">
        <color indexed="64"/>
      </top>
      <bottom style="medium">
        <color indexed="64"/>
      </bottom>
      <diagonal/>
    </border>
    <border>
      <left style="thick">
        <color indexed="10"/>
      </left>
      <right/>
      <top style="medium">
        <color indexed="64"/>
      </top>
      <bottom style="thin">
        <color indexed="64"/>
      </bottom>
      <diagonal/>
    </border>
    <border>
      <left style="thick">
        <color indexed="12"/>
      </left>
      <right/>
      <top style="thin">
        <color indexed="64"/>
      </top>
      <bottom/>
      <diagonal/>
    </border>
    <border>
      <left style="thick">
        <color indexed="10"/>
      </left>
      <right style="medium">
        <color indexed="64"/>
      </right>
      <top/>
      <bottom style="thin">
        <color indexed="64"/>
      </bottom>
      <diagonal/>
    </border>
    <border>
      <left style="thick">
        <color indexed="10"/>
      </left>
      <right style="medium">
        <color indexed="64"/>
      </right>
      <top style="thin">
        <color indexed="64"/>
      </top>
      <bottom/>
      <diagonal/>
    </border>
    <border>
      <left style="thick">
        <color indexed="10"/>
      </left>
      <right style="medium">
        <color indexed="64"/>
      </right>
      <top style="medium">
        <color indexed="64"/>
      </top>
      <bottom style="thick">
        <color indexed="10"/>
      </bottom>
      <diagonal/>
    </border>
    <border>
      <left/>
      <right style="thick">
        <color indexed="12"/>
      </right>
      <top style="thick">
        <color indexed="12"/>
      </top>
      <bottom/>
      <diagonal/>
    </border>
    <border>
      <left style="thick">
        <color indexed="10"/>
      </left>
      <right/>
      <top/>
      <bottom/>
      <diagonal/>
    </border>
    <border>
      <left style="thick">
        <color indexed="12"/>
      </left>
      <right/>
      <top/>
      <bottom style="medium">
        <color indexed="64"/>
      </bottom>
      <diagonal/>
    </border>
    <border>
      <left style="thick">
        <color indexed="10"/>
      </left>
      <right/>
      <top style="thick">
        <color indexed="10"/>
      </top>
      <bottom style="medium">
        <color indexed="64"/>
      </bottom>
      <diagonal/>
    </border>
    <border>
      <left style="thick">
        <color indexed="12"/>
      </left>
      <right style="medium">
        <color indexed="64"/>
      </right>
      <top style="medium">
        <color indexed="64"/>
      </top>
      <bottom style="medium">
        <color indexed="64"/>
      </bottom>
      <diagonal/>
    </border>
    <border>
      <left style="thick">
        <color indexed="10"/>
      </left>
      <right/>
      <top/>
      <bottom style="thin">
        <color indexed="64"/>
      </bottom>
      <diagonal/>
    </border>
    <border>
      <left style="thick">
        <color indexed="10"/>
      </left>
      <right/>
      <top style="thin">
        <color indexed="64"/>
      </top>
      <bottom/>
      <diagonal/>
    </border>
    <border>
      <left style="thick">
        <color indexed="12"/>
      </left>
      <right/>
      <top style="medium">
        <color indexed="64"/>
      </top>
      <bottom style="medium">
        <color indexed="64"/>
      </bottom>
      <diagonal/>
    </border>
    <border>
      <left style="thick">
        <color indexed="12"/>
      </left>
      <right style="medium">
        <color indexed="64"/>
      </right>
      <top style="medium">
        <color indexed="64"/>
      </top>
      <bottom style="thick">
        <color indexed="12"/>
      </bottom>
      <diagonal/>
    </border>
    <border>
      <left style="thick">
        <color indexed="12"/>
      </left>
      <right/>
      <top style="thin">
        <color indexed="64"/>
      </top>
      <bottom style="thick">
        <color indexed="12"/>
      </bottom>
      <diagonal/>
    </border>
    <border>
      <left style="thick">
        <color indexed="10"/>
      </left>
      <right/>
      <top style="medium">
        <color indexed="64"/>
      </top>
      <bottom style="medium">
        <color indexed="64"/>
      </bottom>
      <diagonal/>
    </border>
    <border>
      <left style="thick">
        <color indexed="12"/>
      </left>
      <right style="thin">
        <color indexed="64"/>
      </right>
      <top/>
      <bottom style="thin">
        <color indexed="64"/>
      </bottom>
      <diagonal/>
    </border>
    <border>
      <left style="thick">
        <color indexed="12"/>
      </left>
      <right style="thin">
        <color indexed="64"/>
      </right>
      <top style="thin">
        <color indexed="64"/>
      </top>
      <bottom style="thin">
        <color indexed="64"/>
      </bottom>
      <diagonal/>
    </border>
    <border>
      <left style="thick">
        <color indexed="12"/>
      </left>
      <right style="thin">
        <color indexed="64"/>
      </right>
      <top style="thin">
        <color indexed="64"/>
      </top>
      <bottom style="medium">
        <color indexed="64"/>
      </bottom>
      <diagonal/>
    </border>
    <border>
      <left style="thick">
        <color indexed="10"/>
      </left>
      <right style="thin">
        <color indexed="64"/>
      </right>
      <top/>
      <bottom style="thin">
        <color indexed="64"/>
      </bottom>
      <diagonal/>
    </border>
    <border>
      <left style="thick">
        <color indexed="12"/>
      </left>
      <right style="medium">
        <color indexed="64"/>
      </right>
      <top/>
      <bottom style="thin">
        <color indexed="64"/>
      </bottom>
      <diagonal/>
    </border>
    <border>
      <left style="thick">
        <color indexed="10"/>
      </left>
      <right style="thin">
        <color indexed="64"/>
      </right>
      <top style="thin">
        <color indexed="64"/>
      </top>
      <bottom style="medium">
        <color indexed="64"/>
      </bottom>
      <diagonal/>
    </border>
    <border>
      <left style="thick">
        <color indexed="12"/>
      </left>
      <right style="medium">
        <color indexed="64"/>
      </right>
      <top style="thin">
        <color indexed="64"/>
      </top>
      <bottom style="thin">
        <color indexed="64"/>
      </bottom>
      <diagonal/>
    </border>
    <border>
      <left style="thick">
        <color indexed="10"/>
      </left>
      <right/>
      <top/>
      <bottom style="medium">
        <color indexed="64"/>
      </bottom>
      <diagonal/>
    </border>
    <border>
      <left style="thick">
        <color indexed="12"/>
      </left>
      <right style="medium">
        <color indexed="64"/>
      </right>
      <top style="thin">
        <color indexed="64"/>
      </top>
      <bottom style="medium">
        <color indexed="64"/>
      </bottom>
      <diagonal/>
    </border>
    <border>
      <left style="thick">
        <color indexed="12"/>
      </left>
      <right style="medium">
        <color indexed="64"/>
      </right>
      <top/>
      <bottom style="medium">
        <color indexed="64"/>
      </bottom>
      <diagonal/>
    </border>
    <border>
      <left style="thick">
        <color indexed="12"/>
      </left>
      <right style="medium">
        <color indexed="64"/>
      </right>
      <top style="medium">
        <color indexed="64"/>
      </top>
      <bottom style="thin">
        <color indexed="64"/>
      </bottom>
      <diagonal/>
    </border>
    <border>
      <left style="thick">
        <color indexed="10"/>
      </left>
      <right/>
      <top style="medium">
        <color indexed="64"/>
      </top>
      <bottom style="thick">
        <color indexed="10"/>
      </bottom>
      <diagonal/>
    </border>
    <border>
      <left style="thick">
        <color indexed="12"/>
      </left>
      <right style="medium">
        <color indexed="64"/>
      </right>
      <top/>
      <bottom style="thick">
        <color indexed="12"/>
      </bottom>
      <diagonal/>
    </border>
    <border>
      <left style="thin">
        <color indexed="64"/>
      </left>
      <right style="thick">
        <color indexed="12"/>
      </right>
      <top style="thin">
        <color indexed="64"/>
      </top>
      <bottom style="medium">
        <color indexed="64"/>
      </bottom>
      <diagonal/>
    </border>
    <border>
      <left/>
      <right style="thick">
        <color indexed="12"/>
      </right>
      <top style="thin">
        <color indexed="64"/>
      </top>
      <bottom style="medium">
        <color indexed="64"/>
      </bottom>
      <diagonal/>
    </border>
    <border>
      <left/>
      <right style="thick">
        <color indexed="12"/>
      </right>
      <top/>
      <bottom style="medium">
        <color indexed="64"/>
      </bottom>
      <diagonal/>
    </border>
    <border>
      <left style="thick">
        <color indexed="12"/>
      </left>
      <right/>
      <top/>
      <bottom/>
      <diagonal/>
    </border>
    <border>
      <left style="medium">
        <color indexed="64"/>
      </left>
      <right style="thick">
        <color indexed="12"/>
      </right>
      <top/>
      <bottom/>
      <diagonal/>
    </border>
    <border>
      <left style="thick">
        <color indexed="12"/>
      </left>
      <right/>
      <top style="thin">
        <color indexed="64"/>
      </top>
      <bottom style="medium">
        <color indexed="64"/>
      </bottom>
      <diagonal/>
    </border>
    <border>
      <left style="thick">
        <color indexed="10"/>
      </left>
      <right style="thin">
        <color indexed="64"/>
      </right>
      <top/>
      <bottom/>
      <diagonal/>
    </border>
    <border>
      <left style="thin">
        <color indexed="64"/>
      </left>
      <right style="thin">
        <color indexed="64"/>
      </right>
      <top/>
      <bottom/>
      <diagonal/>
    </border>
    <border>
      <left/>
      <right style="thick">
        <color indexed="12"/>
      </right>
      <top style="medium">
        <color indexed="64"/>
      </top>
      <bottom style="thin">
        <color indexed="64"/>
      </bottom>
      <diagonal/>
    </border>
    <border>
      <left/>
      <right style="thick">
        <color indexed="12"/>
      </right>
      <top style="medium">
        <color indexed="64"/>
      </top>
      <bottom style="medium">
        <color indexed="64"/>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64"/>
      </left>
      <right style="thick">
        <color indexed="12"/>
      </right>
      <top style="thin">
        <color indexed="64"/>
      </top>
      <bottom style="thick">
        <color indexed="12"/>
      </bottom>
      <diagonal/>
    </border>
  </borders>
  <cellStyleXfs count="4">
    <xf numFmtId="0" fontId="0" fillId="0" borderId="0"/>
    <xf numFmtId="0" fontId="1" fillId="0" borderId="0"/>
    <xf numFmtId="0" fontId="2" fillId="0" borderId="0"/>
    <xf numFmtId="9" fontId="21" fillId="0" borderId="0" applyFont="0" applyFill="0" applyBorder="0" applyAlignment="0" applyProtection="0"/>
  </cellStyleXfs>
  <cellXfs count="253">
    <xf numFmtId="0" fontId="0" fillId="0" borderId="0" xfId="0"/>
    <xf numFmtId="0" fontId="7" fillId="0" borderId="0" xfId="0" applyFont="1" applyFill="1"/>
    <xf numFmtId="0" fontId="7" fillId="0" borderId="0" xfId="0" applyFont="1" applyAlignment="1">
      <alignment vertical="center"/>
    </xf>
    <xf numFmtId="0" fontId="7" fillId="0" borderId="0" xfId="0" applyFont="1" applyAlignment="1">
      <alignment horizontal="left" vertical="center" indent="6"/>
    </xf>
    <xf numFmtId="0" fontId="7" fillId="0" borderId="0" xfId="0" applyFont="1"/>
    <xf numFmtId="0" fontId="7" fillId="0" borderId="0" xfId="0" applyFont="1" applyAlignment="1">
      <alignment horizontal="left" vertical="center" indent="8"/>
    </xf>
    <xf numFmtId="0" fontId="10" fillId="0" borderId="0" xfId="0" applyFont="1" applyAlignment="1">
      <alignment vertical="center"/>
    </xf>
    <xf numFmtId="0" fontId="11" fillId="0" borderId="0" xfId="0" applyFont="1" applyFill="1"/>
    <xf numFmtId="0" fontId="7" fillId="0" borderId="0" xfId="0" applyFont="1" applyAlignment="1">
      <alignment horizontal="left" vertical="center" indent="4"/>
    </xf>
    <xf numFmtId="0" fontId="13" fillId="0" borderId="0" xfId="0" applyFont="1" applyAlignment="1">
      <alignment vertical="center"/>
    </xf>
    <xf numFmtId="0" fontId="18" fillId="2" borderId="0" xfId="0" applyFont="1" applyFill="1" applyAlignment="1">
      <alignment vertical="center"/>
    </xf>
    <xf numFmtId="0" fontId="18" fillId="3" borderId="0" xfId="0" applyFont="1" applyFill="1" applyAlignment="1">
      <alignment vertical="center"/>
    </xf>
    <xf numFmtId="0" fontId="18" fillId="2" borderId="0" xfId="0" applyFont="1" applyFill="1"/>
    <xf numFmtId="4" fontId="15" fillId="5" borderId="0" xfId="0" applyNumberFormat="1" applyFont="1" applyFill="1" applyBorder="1" applyAlignment="1" applyProtection="1">
      <alignment horizontal="center"/>
    </xf>
    <xf numFmtId="4" fontId="16" fillId="0" borderId="13" xfId="0" applyNumberFormat="1" applyFont="1" applyFill="1" applyBorder="1" applyAlignment="1" applyProtection="1">
      <alignment horizontal="center"/>
    </xf>
    <xf numFmtId="4" fontId="16" fillId="0" borderId="14" xfId="0" applyNumberFormat="1" applyFont="1" applyFill="1" applyBorder="1" applyAlignment="1" applyProtection="1">
      <alignment horizontal="center"/>
    </xf>
    <xf numFmtId="4" fontId="15" fillId="4" borderId="0" xfId="0" applyNumberFormat="1" applyFont="1" applyFill="1" applyBorder="1" applyAlignment="1" applyProtection="1">
      <alignment horizontal="center"/>
    </xf>
    <xf numFmtId="10" fontId="16" fillId="0" borderId="16" xfId="0" applyNumberFormat="1" applyFont="1" applyFill="1" applyBorder="1" applyAlignment="1" applyProtection="1">
      <alignment horizontal="center"/>
    </xf>
    <xf numFmtId="10" fontId="16" fillId="0" borderId="17" xfId="0" applyNumberFormat="1" applyFont="1" applyFill="1" applyBorder="1" applyAlignment="1" applyProtection="1">
      <alignment horizontal="center"/>
    </xf>
    <xf numFmtId="4" fontId="15" fillId="7" borderId="31" xfId="0" applyNumberFormat="1" applyFont="1" applyFill="1" applyBorder="1" applyAlignment="1" applyProtection="1">
      <alignment horizontal="center"/>
    </xf>
    <xf numFmtId="4" fontId="15" fillId="7" borderId="32" xfId="0" applyNumberFormat="1" applyFont="1" applyFill="1" applyBorder="1" applyAlignment="1" applyProtection="1">
      <alignment horizontal="center"/>
    </xf>
    <xf numFmtId="4" fontId="15" fillId="7" borderId="33" xfId="0" applyNumberFormat="1" applyFont="1" applyFill="1" applyBorder="1" applyAlignment="1" applyProtection="1">
      <alignment horizontal="center"/>
    </xf>
    <xf numFmtId="10" fontId="15" fillId="7" borderId="34" xfId="0" applyNumberFormat="1" applyFont="1" applyFill="1" applyBorder="1" applyAlignment="1" applyProtection="1">
      <alignment horizontal="center"/>
    </xf>
    <xf numFmtId="0" fontId="18" fillId="4" borderId="0" xfId="0" applyFont="1" applyFill="1" applyAlignment="1">
      <alignment vertical="center"/>
    </xf>
    <xf numFmtId="0" fontId="12" fillId="4" borderId="0" xfId="0" applyFont="1" applyFill="1" applyAlignment="1">
      <alignment vertical="center"/>
    </xf>
    <xf numFmtId="0" fontId="14" fillId="11" borderId="79" xfId="0" applyFont="1" applyFill="1" applyBorder="1" applyProtection="1"/>
    <xf numFmtId="0" fontId="15" fillId="7" borderId="80" xfId="0" applyFont="1" applyFill="1" applyBorder="1" applyAlignment="1" applyProtection="1">
      <alignment horizontal="center"/>
    </xf>
    <xf numFmtId="0" fontId="15" fillId="7" borderId="81" xfId="0" applyFont="1" applyFill="1" applyBorder="1" applyAlignment="1" applyProtection="1">
      <alignment horizontal="center"/>
    </xf>
    <xf numFmtId="0" fontId="15" fillId="7" borderId="82" xfId="0" applyFont="1" applyFill="1" applyBorder="1" applyAlignment="1" applyProtection="1">
      <alignment horizontal="center"/>
    </xf>
    <xf numFmtId="0" fontId="15" fillId="7" borderId="83" xfId="0" applyFont="1" applyFill="1" applyBorder="1" applyAlignment="1" applyProtection="1">
      <alignment horizontal="center"/>
    </xf>
    <xf numFmtId="0" fontId="15" fillId="13" borderId="86" xfId="0" applyFont="1" applyFill="1" applyBorder="1" applyProtection="1"/>
    <xf numFmtId="0" fontId="15" fillId="13" borderId="90" xfId="0" applyFont="1" applyFill="1" applyBorder="1" applyProtection="1"/>
    <xf numFmtId="0" fontId="15" fillId="13" borderId="91" xfId="0" applyFont="1" applyFill="1" applyBorder="1" applyProtection="1"/>
    <xf numFmtId="0" fontId="16" fillId="12" borderId="87" xfId="1" applyFont="1" applyFill="1" applyBorder="1" applyAlignment="1" applyProtection="1">
      <alignment wrapText="1"/>
    </xf>
    <xf numFmtId="0" fontId="15" fillId="13" borderId="93" xfId="0" applyFont="1" applyFill="1" applyBorder="1" applyProtection="1"/>
    <xf numFmtId="0" fontId="15" fillId="13" borderId="88" xfId="1" applyFont="1" applyFill="1" applyBorder="1" applyAlignment="1" applyProtection="1">
      <alignment wrapText="1"/>
    </xf>
    <xf numFmtId="4" fontId="16" fillId="0" borderId="15" xfId="0" applyNumberFormat="1" applyFont="1" applyFill="1" applyBorder="1" applyAlignment="1" applyProtection="1">
      <alignment horizontal="center"/>
    </xf>
    <xf numFmtId="0" fontId="15" fillId="13" borderId="94" xfId="0" applyFont="1" applyFill="1" applyBorder="1" applyProtection="1"/>
    <xf numFmtId="0" fontId="16" fillId="12" borderId="87" xfId="0" quotePrefix="1" applyFont="1" applyFill="1" applyBorder="1" applyAlignment="1" applyProtection="1">
      <alignment horizontal="left"/>
    </xf>
    <xf numFmtId="0" fontId="14" fillId="11" borderId="99" xfId="0" applyFont="1" applyFill="1" applyBorder="1" applyProtection="1"/>
    <xf numFmtId="0" fontId="16" fillId="13" borderId="102" xfId="0" applyFont="1" applyFill="1" applyBorder="1" applyProtection="1"/>
    <xf numFmtId="0" fontId="16" fillId="12" borderId="87" xfId="0" applyFont="1" applyFill="1" applyBorder="1" applyProtection="1"/>
    <xf numFmtId="0" fontId="16" fillId="13" borderId="91" xfId="0" applyFont="1" applyFill="1" applyBorder="1" applyProtection="1"/>
    <xf numFmtId="0" fontId="16" fillId="13" borderId="88" xfId="0" applyFont="1" applyFill="1" applyBorder="1" applyProtection="1"/>
    <xf numFmtId="0" fontId="15" fillId="5" borderId="97" xfId="0" applyFont="1" applyFill="1" applyBorder="1" applyProtection="1"/>
    <xf numFmtId="0" fontId="16" fillId="13" borderId="110" xfId="0" applyFont="1" applyFill="1" applyBorder="1" applyProtection="1"/>
    <xf numFmtId="0" fontId="15" fillId="0" borderId="114" xfId="0" applyFont="1" applyFill="1" applyBorder="1" applyProtection="1"/>
    <xf numFmtId="0" fontId="16" fillId="4" borderId="0" xfId="0" applyFont="1" applyFill="1" applyBorder="1" applyAlignment="1" applyProtection="1"/>
    <xf numFmtId="4" fontId="16" fillId="4" borderId="0" xfId="0" applyNumberFormat="1" applyFont="1" applyFill="1" applyBorder="1" applyProtection="1"/>
    <xf numFmtId="0" fontId="14" fillId="11" borderId="118" xfId="0" applyFont="1" applyFill="1" applyBorder="1" applyProtection="1"/>
    <xf numFmtId="0" fontId="16" fillId="12" borderId="85" xfId="1" applyFont="1" applyFill="1" applyBorder="1" applyAlignment="1" applyProtection="1">
      <alignment wrapText="1"/>
    </xf>
    <xf numFmtId="0" fontId="16" fillId="12" borderId="123" xfId="1" applyFont="1" applyFill="1" applyBorder="1" applyAlignment="1" applyProtection="1">
      <alignment wrapText="1"/>
    </xf>
    <xf numFmtId="0" fontId="16" fillId="12" borderId="87" xfId="1" applyFont="1" applyFill="1" applyBorder="1" applyAlignment="1" applyProtection="1">
      <alignment horizontal="left" vertical="top" wrapText="1"/>
    </xf>
    <xf numFmtId="0" fontId="16" fillId="12" borderId="125" xfId="1" applyFont="1" applyFill="1" applyBorder="1" applyAlignment="1" applyProtection="1">
      <alignment horizontal="left" vertical="top"/>
    </xf>
    <xf numFmtId="0" fontId="16" fillId="12" borderId="87" xfId="0" applyFont="1" applyFill="1" applyBorder="1" applyAlignment="1" applyProtection="1">
      <alignment horizontal="left"/>
    </xf>
    <xf numFmtId="0" fontId="16" fillId="12" borderId="125" xfId="0" applyFont="1" applyFill="1" applyBorder="1" applyAlignment="1" applyProtection="1">
      <alignment horizontal="left"/>
    </xf>
    <xf numFmtId="0" fontId="16" fillId="13" borderId="126" xfId="0" applyFont="1" applyFill="1" applyBorder="1" applyProtection="1"/>
    <xf numFmtId="4" fontId="16" fillId="17" borderId="21" xfId="0" applyNumberFormat="1" applyFont="1" applyFill="1" applyBorder="1" applyAlignment="1" applyProtection="1">
      <alignment horizontal="center"/>
      <protection locked="0"/>
    </xf>
    <xf numFmtId="4" fontId="16" fillId="17" borderId="124" xfId="0" applyNumberFormat="1" applyFont="1" applyFill="1" applyBorder="1" applyAlignment="1" applyProtection="1">
      <alignment horizontal="center"/>
      <protection locked="0"/>
    </xf>
    <xf numFmtId="4" fontId="16" fillId="17" borderId="30" xfId="0" applyNumberFormat="1" applyFont="1" applyFill="1" applyBorder="1" applyAlignment="1" applyProtection="1">
      <alignment horizontal="center"/>
      <protection locked="0"/>
    </xf>
    <xf numFmtId="10" fontId="16" fillId="0" borderId="30" xfId="0" applyNumberFormat="1" applyFont="1" applyFill="1" applyBorder="1" applyAlignment="1" applyProtection="1">
      <alignment horizontal="center"/>
      <protection locked="0"/>
    </xf>
    <xf numFmtId="10" fontId="16" fillId="17" borderId="30" xfId="0" applyNumberFormat="1" applyFont="1" applyFill="1" applyBorder="1" applyAlignment="1" applyProtection="1">
      <alignment horizontal="center"/>
      <protection locked="0"/>
    </xf>
    <xf numFmtId="4" fontId="16" fillId="17" borderId="29" xfId="0" applyNumberFormat="1" applyFont="1" applyFill="1" applyBorder="1" applyAlignment="1" applyProtection="1">
      <alignment horizontal="center"/>
      <protection locked="0"/>
    </xf>
    <xf numFmtId="0" fontId="16" fillId="22" borderId="105" xfId="1" applyFont="1" applyFill="1" applyBorder="1" applyAlignment="1" applyProtection="1">
      <alignment horizontal="left" wrapText="1"/>
    </xf>
    <xf numFmtId="0" fontId="30" fillId="0" borderId="0" xfId="0" applyFont="1" applyAlignment="1">
      <alignment horizontal="left" vertical="center" indent="2"/>
    </xf>
    <xf numFmtId="0" fontId="32" fillId="0" borderId="0" xfId="0" applyFont="1" applyFill="1"/>
    <xf numFmtId="0" fontId="16" fillId="0" borderId="0" xfId="0" applyFont="1" applyProtection="1"/>
    <xf numFmtId="0" fontId="34" fillId="0" borderId="0" xfId="0" applyFont="1" applyProtection="1"/>
    <xf numFmtId="0" fontId="16" fillId="0" borderId="0" xfId="0" applyFont="1" applyAlignment="1" applyProtection="1">
      <alignment horizontal="center"/>
    </xf>
    <xf numFmtId="0" fontId="35" fillId="6" borderId="0" xfId="0" applyFont="1" applyFill="1" applyAlignment="1" applyProtection="1">
      <alignment horizontal="center" vertical="center"/>
    </xf>
    <xf numFmtId="0" fontId="12" fillId="0" borderId="0" xfId="0" applyFont="1" applyProtection="1"/>
    <xf numFmtId="0" fontId="14" fillId="9" borderId="77" xfId="0" applyFont="1" applyFill="1" applyBorder="1" applyProtection="1"/>
    <xf numFmtId="4" fontId="36" fillId="0" borderId="19" xfId="0" applyNumberFormat="1" applyFont="1" applyFill="1" applyBorder="1" applyAlignment="1" applyProtection="1">
      <alignment horizontal="center" wrapText="1"/>
      <protection locked="0"/>
    </xf>
    <xf numFmtId="0" fontId="14" fillId="10" borderId="19" xfId="1" applyFont="1" applyFill="1" applyBorder="1" applyAlignment="1" applyProtection="1">
      <alignment horizontal="center" wrapText="1"/>
    </xf>
    <xf numFmtId="0" fontId="14" fillId="9" borderId="84" xfId="0" applyFont="1" applyFill="1" applyBorder="1" applyProtection="1"/>
    <xf numFmtId="4" fontId="16" fillId="0" borderId="20" xfId="0" applyNumberFormat="1" applyFont="1" applyBorder="1" applyAlignment="1" applyProtection="1">
      <alignment horizontal="center"/>
      <protection locked="0"/>
    </xf>
    <xf numFmtId="0" fontId="16" fillId="12" borderId="85" xfId="0" applyFont="1" applyFill="1" applyBorder="1" applyProtection="1"/>
    <xf numFmtId="0" fontId="16" fillId="17" borderId="22" xfId="0" applyFont="1" applyFill="1" applyBorder="1" applyAlignment="1" applyProtection="1">
      <alignment horizontal="center"/>
      <protection locked="0"/>
    </xf>
    <xf numFmtId="0" fontId="16" fillId="0" borderId="42" xfId="0" applyFont="1" applyBorder="1" applyProtection="1"/>
    <xf numFmtId="0" fontId="16" fillId="0" borderId="43" xfId="0" applyFont="1" applyBorder="1" applyProtection="1"/>
    <xf numFmtId="0" fontId="14" fillId="9" borderId="87" xfId="0" applyFont="1" applyFill="1" applyBorder="1" applyProtection="1"/>
    <xf numFmtId="4" fontId="16" fillId="0" borderId="21" xfId="0" applyNumberFormat="1" applyFont="1" applyBorder="1" applyAlignment="1" applyProtection="1">
      <alignment horizontal="center"/>
      <protection locked="0"/>
    </xf>
    <xf numFmtId="4" fontId="16" fillId="0" borderId="57" xfId="0" applyNumberFormat="1" applyFont="1" applyFill="1" applyBorder="1" applyAlignment="1" applyProtection="1">
      <alignment horizontal="center"/>
    </xf>
    <xf numFmtId="4" fontId="16" fillId="0" borderId="58" xfId="0" applyNumberFormat="1" applyFont="1" applyFill="1" applyBorder="1" applyAlignment="1" applyProtection="1">
      <alignment horizontal="center"/>
    </xf>
    <xf numFmtId="4" fontId="16" fillId="0" borderId="59" xfId="0" applyNumberFormat="1" applyFont="1" applyFill="1" applyBorder="1" applyAlignment="1" applyProtection="1">
      <alignment horizontal="center"/>
    </xf>
    <xf numFmtId="10" fontId="16" fillId="0" borderId="68" xfId="0" applyNumberFormat="1" applyFont="1" applyFill="1" applyBorder="1" applyAlignment="1" applyProtection="1">
      <alignment horizontal="center"/>
    </xf>
    <xf numFmtId="4" fontId="16" fillId="0" borderId="60" xfId="0" applyNumberFormat="1" applyFont="1" applyFill="1" applyBorder="1" applyAlignment="1" applyProtection="1">
      <alignment horizontal="center"/>
    </xf>
    <xf numFmtId="4" fontId="16" fillId="0" borderId="56" xfId="0" applyNumberFormat="1" applyFont="1" applyFill="1" applyBorder="1" applyAlignment="1" applyProtection="1">
      <alignment horizontal="center"/>
    </xf>
    <xf numFmtId="4" fontId="16" fillId="0" borderId="61" xfId="0" applyNumberFormat="1" applyFont="1" applyFill="1" applyBorder="1" applyAlignment="1" applyProtection="1">
      <alignment horizontal="center"/>
    </xf>
    <xf numFmtId="10" fontId="16" fillId="0" borderId="50" xfId="0" applyNumberFormat="1" applyFont="1" applyFill="1" applyBorder="1" applyAlignment="1" applyProtection="1">
      <alignment horizontal="center"/>
    </xf>
    <xf numFmtId="0" fontId="15" fillId="14" borderId="89" xfId="0" applyFont="1" applyFill="1" applyBorder="1" applyProtection="1"/>
    <xf numFmtId="4" fontId="16" fillId="0" borderId="22" xfId="0" applyNumberFormat="1" applyFont="1" applyFill="1" applyBorder="1" applyAlignment="1" applyProtection="1">
      <alignment horizontal="center"/>
      <protection locked="0"/>
    </xf>
    <xf numFmtId="4" fontId="16" fillId="0" borderId="62" xfId="0" applyNumberFormat="1" applyFont="1" applyFill="1" applyBorder="1" applyAlignment="1" applyProtection="1">
      <alignment horizontal="center"/>
    </xf>
    <xf numFmtId="4" fontId="16" fillId="0" borderId="63" xfId="0" applyNumberFormat="1" applyFont="1" applyFill="1" applyBorder="1" applyAlignment="1" applyProtection="1">
      <alignment horizontal="center"/>
    </xf>
    <xf numFmtId="10" fontId="16" fillId="0" borderId="51" xfId="0" applyNumberFormat="1" applyFont="1" applyFill="1" applyBorder="1" applyAlignment="1" applyProtection="1">
      <alignment horizontal="center"/>
    </xf>
    <xf numFmtId="4" fontId="16" fillId="0" borderId="21" xfId="0" applyNumberFormat="1" applyFont="1" applyFill="1" applyBorder="1" applyAlignment="1" applyProtection="1">
      <alignment horizontal="center"/>
      <protection locked="0"/>
    </xf>
    <xf numFmtId="4" fontId="16" fillId="0" borderId="69" xfId="0" applyNumberFormat="1" applyFont="1" applyFill="1" applyBorder="1" applyAlignment="1" applyProtection="1">
      <alignment horizontal="center"/>
    </xf>
    <xf numFmtId="4" fontId="16" fillId="0" borderId="0" xfId="0" applyNumberFormat="1" applyFont="1" applyFill="1" applyBorder="1" applyAlignment="1" applyProtection="1">
      <alignment horizontal="center"/>
    </xf>
    <xf numFmtId="10" fontId="16" fillId="0" borderId="43" xfId="0" applyNumberFormat="1" applyFont="1" applyFill="1" applyBorder="1" applyAlignment="1" applyProtection="1">
      <alignment horizontal="center"/>
    </xf>
    <xf numFmtId="0" fontId="16" fillId="12" borderId="92" xfId="0" applyFont="1" applyFill="1" applyBorder="1" applyProtection="1"/>
    <xf numFmtId="4" fontId="16" fillId="0" borderId="23" xfId="0" applyNumberFormat="1" applyFont="1" applyFill="1" applyBorder="1" applyAlignment="1" applyProtection="1">
      <alignment horizontal="center"/>
      <protection locked="0"/>
    </xf>
    <xf numFmtId="10" fontId="16" fillId="0" borderId="73" xfId="0" applyNumberFormat="1" applyFont="1" applyFill="1" applyBorder="1" applyAlignment="1" applyProtection="1">
      <alignment horizontal="center"/>
    </xf>
    <xf numFmtId="10" fontId="16" fillId="0" borderId="47" xfId="0" applyNumberFormat="1" applyFont="1" applyFill="1" applyBorder="1" applyAlignment="1" applyProtection="1">
      <alignment horizontal="center"/>
    </xf>
    <xf numFmtId="9" fontId="16" fillId="0" borderId="21" xfId="3" applyFont="1" applyFill="1" applyBorder="1" applyAlignment="1" applyProtection="1">
      <alignment horizontal="center"/>
      <protection locked="0"/>
    </xf>
    <xf numFmtId="10" fontId="16" fillId="0" borderId="44" xfId="0" applyNumberFormat="1" applyFont="1" applyFill="1" applyBorder="1" applyAlignment="1" applyProtection="1">
      <alignment horizontal="center"/>
    </xf>
    <xf numFmtId="164" fontId="16" fillId="0" borderId="0" xfId="0" applyNumberFormat="1" applyFont="1" applyProtection="1"/>
    <xf numFmtId="4" fontId="16" fillId="0" borderId="70" xfId="0" applyNumberFormat="1" applyFont="1" applyFill="1" applyBorder="1" applyAlignment="1" applyProtection="1">
      <alignment horizontal="center"/>
    </xf>
    <xf numFmtId="4" fontId="16" fillId="0" borderId="71" xfId="0" applyNumberFormat="1" applyFont="1" applyFill="1" applyBorder="1" applyAlignment="1" applyProtection="1">
      <alignment horizontal="center"/>
    </xf>
    <xf numFmtId="4" fontId="16" fillId="0" borderId="72" xfId="0" applyNumberFormat="1" applyFont="1" applyFill="1" applyBorder="1" applyAlignment="1" applyProtection="1">
      <alignment horizontal="center"/>
    </xf>
    <xf numFmtId="10" fontId="16" fillId="0" borderId="46" xfId="0" applyNumberFormat="1" applyFont="1" applyFill="1" applyBorder="1" applyAlignment="1" applyProtection="1">
      <alignment horizontal="center"/>
    </xf>
    <xf numFmtId="10" fontId="16" fillId="0" borderId="12" xfId="0" applyNumberFormat="1" applyFont="1" applyFill="1" applyBorder="1" applyAlignment="1" applyProtection="1">
      <alignment horizontal="center"/>
    </xf>
    <xf numFmtId="4" fontId="16" fillId="0" borderId="24" xfId="0" applyNumberFormat="1" applyFont="1" applyBorder="1" applyAlignment="1" applyProtection="1">
      <alignment horizontal="center"/>
      <protection locked="0"/>
    </xf>
    <xf numFmtId="4" fontId="16" fillId="0" borderId="37" xfId="0" applyNumberFormat="1" applyFont="1" applyFill="1" applyBorder="1" applyAlignment="1" applyProtection="1">
      <alignment horizontal="center"/>
    </xf>
    <xf numFmtId="4" fontId="16" fillId="0" borderId="45" xfId="0" applyNumberFormat="1" applyFont="1" applyFill="1" applyBorder="1" applyAlignment="1" applyProtection="1">
      <alignment horizontal="center"/>
    </xf>
    <xf numFmtId="4" fontId="16" fillId="0" borderId="52" xfId="0" applyNumberFormat="1" applyFont="1" applyFill="1" applyBorder="1" applyAlignment="1" applyProtection="1">
      <alignment horizontal="center"/>
    </xf>
    <xf numFmtId="0" fontId="15" fillId="6" borderId="95" xfId="0" applyFont="1" applyFill="1" applyBorder="1" applyProtection="1"/>
    <xf numFmtId="4" fontId="15" fillId="6" borderId="9" xfId="0" applyNumberFormat="1" applyFont="1" applyFill="1" applyBorder="1" applyAlignment="1" applyProtection="1">
      <alignment horizontal="center"/>
    </xf>
    <xf numFmtId="4" fontId="15" fillId="6" borderId="10" xfId="0" applyNumberFormat="1" applyFont="1" applyFill="1" applyBorder="1" applyAlignment="1" applyProtection="1">
      <alignment horizontal="center"/>
    </xf>
    <xf numFmtId="10" fontId="15" fillId="6" borderId="48" xfId="0" applyNumberFormat="1" applyFont="1" applyFill="1" applyBorder="1" applyAlignment="1" applyProtection="1">
      <alignment horizontal="center"/>
    </xf>
    <xf numFmtId="4" fontId="16" fillId="0" borderId="24" xfId="0" applyNumberFormat="1" applyFont="1" applyFill="1" applyBorder="1" applyAlignment="1" applyProtection="1">
      <alignment horizontal="center"/>
      <protection locked="0"/>
    </xf>
    <xf numFmtId="0" fontId="16" fillId="5" borderId="97" xfId="0" applyFont="1" applyFill="1" applyBorder="1" applyProtection="1"/>
    <xf numFmtId="4" fontId="16" fillId="5" borderId="0" xfId="0" applyNumberFormat="1" applyFont="1" applyFill="1" applyBorder="1" applyAlignment="1" applyProtection="1">
      <alignment horizontal="center"/>
    </xf>
    <xf numFmtId="10" fontId="16" fillId="5" borderId="11" xfId="0" applyNumberFormat="1" applyFont="1" applyFill="1" applyBorder="1" applyAlignment="1" applyProtection="1">
      <alignment horizontal="center"/>
    </xf>
    <xf numFmtId="0" fontId="16" fillId="12" borderId="98" xfId="0" quotePrefix="1" applyFont="1" applyFill="1" applyBorder="1" applyAlignment="1" applyProtection="1">
      <alignment horizontal="left"/>
    </xf>
    <xf numFmtId="9" fontId="16" fillId="0" borderId="53" xfId="3" applyFont="1" applyFill="1" applyBorder="1" applyAlignment="1" applyProtection="1">
      <alignment horizontal="center"/>
      <protection locked="0"/>
    </xf>
    <xf numFmtId="0" fontId="14" fillId="10" borderId="96" xfId="0" applyFont="1" applyFill="1" applyBorder="1" applyAlignment="1" applyProtection="1">
      <alignment horizontal="center"/>
    </xf>
    <xf numFmtId="0" fontId="15" fillId="14" borderId="100" xfId="0" applyFont="1" applyFill="1" applyBorder="1" applyProtection="1"/>
    <xf numFmtId="4" fontId="16" fillId="0" borderId="25" xfId="0" applyNumberFormat="1" applyFont="1" applyBorder="1" applyAlignment="1" applyProtection="1">
      <alignment horizontal="center"/>
      <protection locked="0"/>
    </xf>
    <xf numFmtId="0" fontId="16" fillId="12" borderId="89" xfId="0" quotePrefix="1" applyFont="1" applyFill="1" applyBorder="1" applyAlignment="1" applyProtection="1">
      <alignment horizontal="left"/>
    </xf>
    <xf numFmtId="4" fontId="16" fillId="17" borderId="22" xfId="0" applyNumberFormat="1" applyFont="1" applyFill="1" applyBorder="1" applyAlignment="1" applyProtection="1">
      <alignment horizontal="center"/>
      <protection locked="0"/>
    </xf>
    <xf numFmtId="0" fontId="16" fillId="13" borderId="101" xfId="0" applyFont="1" applyFill="1" applyBorder="1" applyProtection="1"/>
    <xf numFmtId="4" fontId="16" fillId="0" borderId="7" xfId="0" applyNumberFormat="1" applyFont="1" applyFill="1" applyBorder="1" applyAlignment="1" applyProtection="1">
      <alignment horizontal="center"/>
    </xf>
    <xf numFmtId="4" fontId="16" fillId="0" borderId="8" xfId="0" applyNumberFormat="1" applyFont="1" applyFill="1" applyBorder="1" applyAlignment="1" applyProtection="1">
      <alignment horizontal="center"/>
    </xf>
    <xf numFmtId="4" fontId="16" fillId="0" borderId="39" xfId="0" applyNumberFormat="1" applyFont="1" applyFill="1" applyBorder="1" applyAlignment="1" applyProtection="1">
      <alignment horizontal="center"/>
    </xf>
    <xf numFmtId="4" fontId="16" fillId="0" borderId="5" xfId="0" applyNumberFormat="1" applyFont="1" applyFill="1" applyBorder="1" applyAlignment="1" applyProtection="1">
      <alignment horizontal="center"/>
    </xf>
    <xf numFmtId="10" fontId="16" fillId="0" borderId="65" xfId="0" applyNumberFormat="1" applyFont="1" applyFill="1" applyBorder="1" applyAlignment="1" applyProtection="1">
      <alignment horizontal="center"/>
    </xf>
    <xf numFmtId="0" fontId="15" fillId="14" borderId="100" xfId="0" quotePrefix="1" applyFont="1" applyFill="1" applyBorder="1" applyAlignment="1" applyProtection="1">
      <alignment horizontal="left"/>
    </xf>
    <xf numFmtId="4" fontId="16" fillId="0" borderId="25" xfId="0" applyNumberFormat="1" applyFont="1" applyFill="1" applyBorder="1" applyAlignment="1" applyProtection="1">
      <alignment horizontal="center"/>
      <protection locked="0"/>
    </xf>
    <xf numFmtId="4" fontId="16" fillId="0" borderId="2" xfId="0" applyNumberFormat="1" applyFont="1" applyFill="1" applyBorder="1" applyAlignment="1" applyProtection="1">
      <alignment horizontal="center"/>
    </xf>
    <xf numFmtId="4" fontId="16" fillId="0" borderId="3" xfId="0" applyNumberFormat="1" applyFont="1" applyFill="1" applyBorder="1" applyAlignment="1" applyProtection="1">
      <alignment horizontal="center"/>
    </xf>
    <xf numFmtId="4" fontId="16" fillId="0" borderId="4" xfId="0" applyNumberFormat="1" applyFont="1" applyFill="1" applyBorder="1" applyAlignment="1" applyProtection="1">
      <alignment horizontal="center"/>
    </xf>
    <xf numFmtId="10" fontId="16" fillId="0" borderId="54" xfId="0" applyNumberFormat="1" applyFont="1" applyFill="1" applyBorder="1" applyAlignment="1" applyProtection="1">
      <alignment horizontal="center"/>
    </xf>
    <xf numFmtId="0" fontId="15" fillId="14" borderId="103" xfId="0" quotePrefix="1" applyFont="1" applyFill="1" applyBorder="1" applyAlignment="1" applyProtection="1"/>
    <xf numFmtId="4" fontId="16" fillId="4" borderId="25" xfId="0" applyNumberFormat="1" applyFont="1" applyFill="1" applyBorder="1" applyAlignment="1" applyProtection="1">
      <alignment horizontal="center"/>
      <protection locked="0"/>
    </xf>
    <xf numFmtId="4" fontId="16" fillId="0" borderId="40" xfId="0" applyNumberFormat="1" applyFont="1" applyFill="1" applyBorder="1" applyAlignment="1" applyProtection="1">
      <alignment horizontal="center"/>
    </xf>
    <xf numFmtId="4" fontId="16" fillId="0" borderId="41" xfId="0" applyNumberFormat="1" applyFont="1" applyFill="1" applyBorder="1" applyAlignment="1" applyProtection="1">
      <alignment horizontal="center"/>
    </xf>
    <xf numFmtId="4" fontId="16" fillId="0" borderId="42" xfId="0" applyNumberFormat="1" applyFont="1" applyFill="1" applyBorder="1" applyAlignment="1" applyProtection="1">
      <alignment horizontal="center"/>
    </xf>
    <xf numFmtId="10" fontId="16" fillId="0" borderId="55" xfId="0" applyNumberFormat="1" applyFont="1" applyFill="1" applyBorder="1" applyAlignment="1" applyProtection="1">
      <alignment horizontal="center"/>
    </xf>
    <xf numFmtId="0" fontId="15" fillId="14" borderId="104" xfId="0" applyFont="1" applyFill="1" applyBorder="1" applyAlignment="1" applyProtection="1"/>
    <xf numFmtId="4" fontId="16" fillId="4" borderId="26" xfId="0" applyNumberFormat="1" applyFont="1" applyFill="1" applyBorder="1" applyAlignment="1" applyProtection="1">
      <alignment horizontal="center"/>
      <protection locked="0"/>
    </xf>
    <xf numFmtId="0" fontId="16" fillId="0" borderId="0" xfId="0" applyFont="1" applyFill="1" applyBorder="1" applyProtection="1"/>
    <xf numFmtId="4" fontId="14" fillId="10" borderId="19" xfId="1" applyNumberFormat="1" applyFont="1" applyFill="1" applyBorder="1" applyAlignment="1" applyProtection="1">
      <alignment horizontal="center" wrapText="1"/>
    </xf>
    <xf numFmtId="0" fontId="16" fillId="19" borderId="87" xfId="0" quotePrefix="1" applyFont="1" applyFill="1" applyBorder="1" applyAlignment="1" applyProtection="1">
      <alignment horizontal="left"/>
    </xf>
    <xf numFmtId="4" fontId="16" fillId="20" borderId="21" xfId="0" applyNumberFormat="1" applyFont="1" applyFill="1" applyBorder="1" applyAlignment="1" applyProtection="1">
      <alignment horizontal="center"/>
    </xf>
    <xf numFmtId="0" fontId="16" fillId="0" borderId="0" xfId="0" applyFont="1" applyFill="1" applyProtection="1"/>
    <xf numFmtId="4" fontId="16" fillId="0" borderId="66" xfId="0" applyNumberFormat="1" applyFont="1" applyFill="1" applyBorder="1" applyAlignment="1" applyProtection="1">
      <alignment horizontal="center"/>
    </xf>
    <xf numFmtId="4" fontId="16" fillId="0" borderId="67" xfId="0" applyNumberFormat="1" applyFont="1" applyFill="1" applyBorder="1" applyAlignment="1" applyProtection="1">
      <alignment horizontal="center"/>
    </xf>
    <xf numFmtId="0" fontId="16" fillId="12" borderId="92" xfId="0" quotePrefix="1" applyFont="1" applyFill="1" applyBorder="1" applyAlignment="1" applyProtection="1">
      <alignment horizontal="left"/>
    </xf>
    <xf numFmtId="4" fontId="16" fillId="0" borderId="6" xfId="0" applyNumberFormat="1" applyFont="1" applyFill="1" applyBorder="1" applyAlignment="1" applyProtection="1">
      <alignment horizontal="center"/>
    </xf>
    <xf numFmtId="0" fontId="16" fillId="12" borderId="84" xfId="0" quotePrefix="1" applyFont="1" applyFill="1" applyBorder="1" applyAlignment="1" applyProtection="1">
      <alignment horizontal="left"/>
    </xf>
    <xf numFmtId="10" fontId="16" fillId="0" borderId="20" xfId="0" applyNumberFormat="1" applyFont="1" applyFill="1" applyBorder="1" applyAlignment="1" applyProtection="1">
      <alignment horizontal="center"/>
      <protection locked="0"/>
    </xf>
    <xf numFmtId="4" fontId="16" fillId="0" borderId="64" xfId="0" applyNumberFormat="1" applyFont="1" applyFill="1" applyBorder="1" applyAlignment="1" applyProtection="1">
      <alignment horizontal="center"/>
    </xf>
    <xf numFmtId="4" fontId="16" fillId="0" borderId="35" xfId="0" applyNumberFormat="1" applyFont="1" applyFill="1" applyBorder="1" applyAlignment="1" applyProtection="1">
      <alignment horizontal="center"/>
    </xf>
    <xf numFmtId="10" fontId="16" fillId="0" borderId="11" xfId="0" applyNumberFormat="1" applyFont="1" applyFill="1" applyBorder="1" applyAlignment="1" applyProtection="1">
      <alignment horizontal="center"/>
    </xf>
    <xf numFmtId="0" fontId="16" fillId="12" borderId="87" xfId="0" applyFont="1" applyFill="1" applyBorder="1" applyAlignment="1" applyProtection="1">
      <alignment horizontal="left" wrapText="1"/>
    </xf>
    <xf numFmtId="9" fontId="16" fillId="4" borderId="21" xfId="3" applyFont="1" applyFill="1" applyBorder="1" applyAlignment="1" applyProtection="1">
      <alignment horizontal="center"/>
      <protection locked="0"/>
    </xf>
    <xf numFmtId="0" fontId="16" fillId="14" borderId="87" xfId="0" quotePrefix="1" applyFont="1" applyFill="1" applyBorder="1" applyAlignment="1" applyProtection="1">
      <alignment horizontal="left" wrapText="1"/>
    </xf>
    <xf numFmtId="0" fontId="16" fillId="14" borderId="92" xfId="0" quotePrefix="1" applyFont="1" applyFill="1" applyBorder="1" applyAlignment="1" applyProtection="1">
      <alignment horizontal="left" wrapText="1"/>
    </xf>
    <xf numFmtId="0" fontId="16" fillId="18" borderId="1" xfId="0" applyFont="1" applyFill="1" applyBorder="1" applyProtection="1"/>
    <xf numFmtId="0" fontId="16" fillId="18" borderId="1" xfId="0" applyFont="1" applyFill="1" applyBorder="1" applyAlignment="1" applyProtection="1">
      <alignment horizontal="center"/>
    </xf>
    <xf numFmtId="0" fontId="16" fillId="13" borderId="106" xfId="0" applyFont="1" applyFill="1" applyBorder="1" applyProtection="1"/>
    <xf numFmtId="4" fontId="16" fillId="0" borderId="38" xfId="0" applyNumberFormat="1" applyFont="1" applyFill="1" applyBorder="1" applyAlignment="1" applyProtection="1">
      <alignment horizontal="center"/>
    </xf>
    <xf numFmtId="10" fontId="16" fillId="0" borderId="49" xfId="0" applyNumberFormat="1" applyFont="1" applyFill="1" applyBorder="1" applyAlignment="1" applyProtection="1">
      <alignment horizontal="center"/>
    </xf>
    <xf numFmtId="0" fontId="16" fillId="12" borderId="107" xfId="0" quotePrefix="1" applyFont="1" applyFill="1" applyBorder="1" applyAlignment="1" applyProtection="1">
      <alignment horizontal="left"/>
    </xf>
    <xf numFmtId="4" fontId="16" fillId="0" borderId="74" xfId="0" applyNumberFormat="1" applyFont="1" applyFill="1" applyBorder="1" applyAlignment="1" applyProtection="1">
      <alignment horizontal="center"/>
      <protection locked="0"/>
    </xf>
    <xf numFmtId="49" fontId="16" fillId="18" borderId="1" xfId="0" applyNumberFormat="1" applyFont="1" applyFill="1" applyBorder="1" applyProtection="1"/>
    <xf numFmtId="4" fontId="16" fillId="18" borderId="1" xfId="0" applyNumberFormat="1" applyFont="1" applyFill="1" applyBorder="1" applyAlignment="1" applyProtection="1">
      <alignment horizontal="center"/>
    </xf>
    <xf numFmtId="4" fontId="15" fillId="6" borderId="36" xfId="0" applyNumberFormat="1" applyFont="1" applyFill="1" applyBorder="1" applyAlignment="1" applyProtection="1">
      <alignment horizontal="center"/>
    </xf>
    <xf numFmtId="0" fontId="16" fillId="12" borderId="108" xfId="0" quotePrefix="1" applyFont="1" applyFill="1" applyBorder="1" applyAlignment="1" applyProtection="1">
      <alignment horizontal="left"/>
    </xf>
    <xf numFmtId="4" fontId="16" fillId="4" borderId="75" xfId="0" applyNumberFormat="1" applyFont="1" applyFill="1" applyBorder="1" applyAlignment="1" applyProtection="1">
      <alignment horizontal="center"/>
      <protection locked="0"/>
    </xf>
    <xf numFmtId="10" fontId="16" fillId="5" borderId="12" xfId="0" applyNumberFormat="1" applyFont="1" applyFill="1" applyBorder="1" applyAlignment="1" applyProtection="1">
      <alignment horizontal="center"/>
    </xf>
    <xf numFmtId="0" fontId="16" fillId="19" borderId="109" xfId="0" applyFont="1" applyFill="1" applyBorder="1" applyProtection="1"/>
    <xf numFmtId="4" fontId="16" fillId="20" borderId="120" xfId="0" applyNumberFormat="1" applyFont="1" applyFill="1" applyBorder="1" applyAlignment="1" applyProtection="1">
      <alignment horizontal="center"/>
    </xf>
    <xf numFmtId="0" fontId="16" fillId="12" borderId="111" xfId="0" applyFont="1" applyFill="1" applyBorder="1" applyProtection="1"/>
    <xf numFmtId="4" fontId="16" fillId="4" borderId="76" xfId="0" applyNumberFormat="1" applyFont="1" applyFill="1" applyBorder="1" applyAlignment="1" applyProtection="1">
      <alignment horizontal="center"/>
      <protection locked="0"/>
    </xf>
    <xf numFmtId="2" fontId="16" fillId="18" borderId="1" xfId="0" applyNumberFormat="1" applyFont="1" applyFill="1" applyBorder="1" applyAlignment="1" applyProtection="1">
      <alignment horizontal="center"/>
    </xf>
    <xf numFmtId="4" fontId="16" fillId="0" borderId="127" xfId="0" applyNumberFormat="1" applyFont="1" applyFill="1" applyBorder="1" applyAlignment="1" applyProtection="1">
      <alignment horizontal="center"/>
    </xf>
    <xf numFmtId="0" fontId="16" fillId="0" borderId="0" xfId="0" applyFont="1" applyBorder="1" applyProtection="1"/>
    <xf numFmtId="2" fontId="16" fillId="0" borderId="0" xfId="0" applyNumberFormat="1" applyFont="1" applyProtection="1"/>
    <xf numFmtId="0" fontId="16" fillId="12" borderId="113" xfId="0" applyFont="1" applyFill="1" applyBorder="1" applyProtection="1"/>
    <xf numFmtId="4" fontId="16" fillId="4" borderId="27" xfId="0" applyNumberFormat="1" applyFont="1" applyFill="1" applyBorder="1" applyAlignment="1" applyProtection="1">
      <alignment horizontal="center"/>
      <protection locked="0"/>
    </xf>
    <xf numFmtId="0" fontId="16" fillId="13" borderId="112" xfId="0" applyFont="1" applyFill="1" applyBorder="1" applyProtection="1"/>
    <xf numFmtId="4" fontId="16" fillId="4" borderId="13" xfId="0" applyNumberFormat="1" applyFont="1" applyFill="1" applyBorder="1" applyAlignment="1" applyProtection="1">
      <alignment horizontal="center"/>
    </xf>
    <xf numFmtId="4" fontId="16" fillId="4" borderId="28" xfId="0" applyNumberFormat="1" applyFont="1" applyFill="1" applyBorder="1" applyAlignment="1" applyProtection="1">
      <alignment horizontal="center"/>
      <protection locked="0"/>
    </xf>
    <xf numFmtId="0" fontId="15" fillId="6" borderId="90" xfId="0" applyFont="1" applyFill="1" applyBorder="1" applyProtection="1"/>
    <xf numFmtId="4" fontId="15" fillId="6" borderId="35" xfId="0" applyNumberFormat="1" applyFont="1" applyFill="1" applyBorder="1" applyAlignment="1" applyProtection="1">
      <alignment horizontal="center"/>
    </xf>
    <xf numFmtId="0" fontId="16" fillId="19" borderId="115" xfId="0" applyFont="1" applyFill="1" applyBorder="1" applyProtection="1"/>
    <xf numFmtId="4" fontId="16" fillId="20" borderId="121" xfId="0" applyNumberFormat="1" applyFont="1" applyFill="1" applyBorder="1" applyAlignment="1" applyProtection="1">
      <alignment horizontal="center"/>
    </xf>
    <xf numFmtId="10" fontId="15" fillId="4" borderId="18" xfId="0" applyNumberFormat="1" applyFont="1" applyFill="1" applyBorder="1" applyAlignment="1" applyProtection="1">
      <alignment horizontal="center"/>
    </xf>
    <xf numFmtId="0" fontId="16" fillId="12" borderId="116" xfId="0" applyFont="1" applyFill="1" applyBorder="1" applyProtection="1"/>
    <xf numFmtId="0" fontId="15" fillId="15" borderId="106" xfId="0" applyFont="1" applyFill="1" applyBorder="1" applyProtection="1"/>
    <xf numFmtId="4" fontId="16" fillId="15" borderId="37" xfId="0" applyNumberFormat="1" applyFont="1" applyFill="1" applyBorder="1" applyAlignment="1" applyProtection="1">
      <alignment horizontal="center"/>
    </xf>
    <xf numFmtId="10" fontId="16" fillId="15" borderId="37" xfId="0" applyNumberFormat="1" applyFont="1" applyFill="1" applyBorder="1" applyAlignment="1" applyProtection="1">
      <alignment horizontal="center"/>
    </xf>
    <xf numFmtId="0" fontId="16" fillId="0" borderId="97" xfId="0" applyFont="1" applyFill="1" applyBorder="1" applyProtection="1"/>
    <xf numFmtId="10" fontId="16" fillId="0" borderId="11" xfId="0" applyNumberFormat="1" applyFont="1" applyBorder="1" applyProtection="1"/>
    <xf numFmtId="0" fontId="16" fillId="12" borderId="117" xfId="0" quotePrefix="1" applyFont="1" applyFill="1" applyBorder="1" applyAlignment="1" applyProtection="1">
      <alignment horizontal="left"/>
    </xf>
    <xf numFmtId="0" fontId="15" fillId="6" borderId="106" xfId="0" applyFont="1" applyFill="1" applyBorder="1" applyProtection="1"/>
    <xf numFmtId="10" fontId="15" fillId="6" borderId="49" xfId="0" applyNumberFormat="1" applyFont="1" applyFill="1" applyBorder="1" applyAlignment="1" applyProtection="1">
      <alignment horizontal="center"/>
    </xf>
    <xf numFmtId="0" fontId="16" fillId="12" borderId="115" xfId="0" quotePrefix="1" applyFont="1" applyFill="1" applyBorder="1" applyAlignment="1" applyProtection="1">
      <alignment horizontal="left"/>
    </xf>
    <xf numFmtId="165" fontId="16" fillId="18" borderId="1" xfId="0" applyNumberFormat="1" applyFont="1" applyFill="1" applyBorder="1" applyAlignment="1" applyProtection="1">
      <alignment horizontal="center"/>
    </xf>
    <xf numFmtId="0" fontId="16" fillId="12" borderId="105" xfId="0" applyFont="1" applyFill="1" applyBorder="1" applyProtection="1"/>
    <xf numFmtId="10" fontId="15" fillId="15" borderId="46" xfId="0" applyNumberFormat="1" applyFont="1" applyFill="1" applyBorder="1" applyAlignment="1" applyProtection="1">
      <alignment horizontal="center"/>
    </xf>
    <xf numFmtId="4" fontId="16" fillId="0" borderId="0" xfId="0" applyNumberFormat="1" applyFont="1" applyBorder="1" applyProtection="1"/>
    <xf numFmtId="166" fontId="16" fillId="0" borderId="0" xfId="0" applyNumberFormat="1" applyFont="1" applyFill="1" applyProtection="1"/>
    <xf numFmtId="2" fontId="16" fillId="0" borderId="0" xfId="0" quotePrefix="1" applyNumberFormat="1" applyFont="1" applyFill="1" applyProtection="1"/>
    <xf numFmtId="2" fontId="16" fillId="0" borderId="0" xfId="0" applyNumberFormat="1" applyFont="1" applyFill="1" applyProtection="1"/>
    <xf numFmtId="0" fontId="16" fillId="12" borderId="119" xfId="0" quotePrefix="1" applyFont="1" applyFill="1" applyBorder="1" applyAlignment="1" applyProtection="1">
      <alignment horizontal="left"/>
    </xf>
    <xf numFmtId="4" fontId="16" fillId="0" borderId="29" xfId="0" applyNumberFormat="1" applyFont="1" applyFill="1" applyBorder="1" applyAlignment="1" applyProtection="1">
      <alignment horizontal="center"/>
      <protection locked="0"/>
    </xf>
    <xf numFmtId="0" fontId="16" fillId="0" borderId="0" xfId="0" quotePrefix="1" applyFont="1" applyFill="1" applyProtection="1"/>
    <xf numFmtId="10" fontId="15" fillId="6" borderId="35" xfId="0" applyNumberFormat="1" applyFont="1" applyFill="1" applyBorder="1" applyAlignment="1" applyProtection="1">
      <alignment horizontal="center"/>
    </xf>
    <xf numFmtId="0" fontId="37" fillId="0" borderId="0" xfId="0" applyFont="1" applyProtection="1"/>
    <xf numFmtId="0" fontId="38" fillId="0" borderId="0" xfId="0" applyFont="1" applyProtection="1"/>
    <xf numFmtId="0" fontId="7" fillId="0" borderId="0" xfId="0" applyFont="1" applyAlignment="1">
      <alignment horizontal="left" vertical="center"/>
    </xf>
    <xf numFmtId="0" fontId="7" fillId="0" borderId="0" xfId="0" applyFont="1" applyAlignment="1"/>
    <xf numFmtId="4" fontId="16" fillId="4" borderId="122" xfId="0" applyNumberFormat="1" applyFont="1" applyFill="1" applyBorder="1" applyAlignment="1" applyProtection="1">
      <alignment horizontal="center"/>
    </xf>
    <xf numFmtId="10" fontId="16" fillId="4" borderId="132" xfId="0" applyNumberFormat="1" applyFont="1" applyFill="1" applyBorder="1" applyAlignment="1" applyProtection="1">
      <alignment horizontal="center"/>
      <protection locked="0"/>
    </xf>
    <xf numFmtId="0" fontId="39" fillId="8" borderId="0" xfId="0" applyFont="1" applyFill="1" applyAlignment="1" applyProtection="1">
      <alignment horizontal="center" vertical="center"/>
    </xf>
    <xf numFmtId="0" fontId="40" fillId="10" borderId="78" xfId="1" applyFont="1" applyFill="1" applyBorder="1" applyAlignment="1" applyProtection="1">
      <alignment horizontal="left" wrapText="1"/>
    </xf>
    <xf numFmtId="0" fontId="40" fillId="10" borderId="78" xfId="0" applyFont="1" applyFill="1" applyBorder="1" applyAlignment="1" applyProtection="1">
      <alignment horizontal="left"/>
    </xf>
    <xf numFmtId="0" fontId="18" fillId="16" borderId="0" xfId="0" applyFont="1" applyFill="1" applyAlignment="1">
      <alignment horizontal="left" vertical="center"/>
    </xf>
    <xf numFmtId="0" fontId="15" fillId="18" borderId="130" xfId="0" applyFont="1" applyFill="1" applyBorder="1" applyAlignment="1" applyProtection="1"/>
    <xf numFmtId="0" fontId="1" fillId="18" borderId="131" xfId="0" applyFont="1" applyFill="1" applyBorder="1" applyAlignment="1" applyProtection="1"/>
    <xf numFmtId="0" fontId="15" fillId="14" borderId="103" xfId="1" applyFont="1" applyFill="1" applyBorder="1" applyAlignment="1" applyProtection="1">
      <alignment horizontal="left" wrapText="1"/>
    </xf>
    <xf numFmtId="0" fontId="1" fillId="0" borderId="129" xfId="0" applyFont="1" applyBorder="1" applyAlignment="1" applyProtection="1"/>
    <xf numFmtId="0" fontId="33" fillId="0" borderId="0" xfId="0" applyFont="1" applyAlignment="1" applyProtection="1">
      <alignment horizontal="center"/>
    </xf>
    <xf numFmtId="0" fontId="15" fillId="21" borderId="89" xfId="1" applyFont="1" applyFill="1" applyBorder="1" applyAlignment="1" applyProtection="1">
      <alignment vertical="top" wrapText="1"/>
    </xf>
    <xf numFmtId="0" fontId="15" fillId="21" borderId="128" xfId="1" applyFont="1" applyFill="1" applyBorder="1" applyAlignment="1" applyProtection="1">
      <alignment vertical="top" wrapText="1"/>
    </xf>
    <xf numFmtId="0" fontId="15" fillId="14" borderId="89" xfId="1" applyFont="1" applyFill="1" applyBorder="1" applyAlignment="1" applyProtection="1">
      <alignment vertical="top" wrapText="1"/>
    </xf>
    <xf numFmtId="0" fontId="1" fillId="0" borderId="128" xfId="0" applyFont="1" applyBorder="1" applyAlignment="1" applyProtection="1"/>
    <xf numFmtId="0" fontId="14" fillId="19" borderId="130" xfId="0" applyFont="1" applyFill="1" applyBorder="1" applyAlignment="1" applyProtection="1">
      <alignment horizontal="left"/>
    </xf>
    <xf numFmtId="0" fontId="1" fillId="19" borderId="131" xfId="0" applyFont="1" applyFill="1" applyBorder="1" applyAlignment="1" applyProtection="1"/>
    <xf numFmtId="49" fontId="15" fillId="18" borderId="130" xfId="0" applyNumberFormat="1" applyFont="1" applyFill="1" applyBorder="1" applyAlignment="1" applyProtection="1"/>
    <xf numFmtId="0" fontId="15" fillId="14" borderId="89" xfId="0" quotePrefix="1" applyFont="1" applyFill="1" applyBorder="1" applyAlignment="1" applyProtection="1">
      <alignment horizontal="left" wrapText="1"/>
    </xf>
    <xf numFmtId="0" fontId="15" fillId="14" borderId="89" xfId="0" quotePrefix="1" applyFont="1" applyFill="1" applyBorder="1" applyAlignment="1" applyProtection="1">
      <alignment horizontal="left"/>
    </xf>
    <xf numFmtId="0" fontId="40" fillId="10" borderId="125" xfId="0" applyFont="1" applyFill="1" applyBorder="1" applyAlignment="1" applyProtection="1">
      <alignment horizontal="left"/>
    </xf>
    <xf numFmtId="0" fontId="41" fillId="0" borderId="121" xfId="0" applyFont="1" applyBorder="1" applyAlignment="1" applyProtection="1"/>
    <xf numFmtId="0" fontId="8" fillId="0" borderId="0" xfId="0" applyFont="1"/>
    <xf numFmtId="0" fontId="9" fillId="0" borderId="0" xfId="0" applyFont="1" applyAlignment="1">
      <alignment horizontal="left" vertical="center" indent="2"/>
    </xf>
    <xf numFmtId="0" fontId="7" fillId="0" borderId="0" xfId="0" applyFont="1" applyAlignment="1">
      <alignment horizontal="left" vertical="center" indent="10"/>
    </xf>
    <xf numFmtId="0" fontId="11" fillId="0" borderId="0" xfId="0" applyFont="1"/>
    <xf numFmtId="0" fontId="12" fillId="0" borderId="0" xfId="0" applyFont="1"/>
    <xf numFmtId="0" fontId="22" fillId="0" borderId="0" xfId="0" applyFont="1"/>
    <xf numFmtId="0" fontId="32" fillId="0" borderId="0" xfId="0" applyFont="1"/>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mruColors>
      <color rgb="FFCCCCFF"/>
      <color rgb="FF99CCFF"/>
      <color rgb="FF3766FF"/>
      <color rgb="FFFAA640"/>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64"/>
  <sheetViews>
    <sheetView topLeftCell="A16" zoomScale="90" zoomScaleNormal="90" workbookViewId="0">
      <selection activeCell="H23" sqref="H23"/>
    </sheetView>
  </sheetViews>
  <sheetFormatPr baseColWidth="10" defaultColWidth="9.140625" defaultRowHeight="14.25" x14ac:dyDescent="0.2"/>
  <cols>
    <col min="1" max="1" width="19" style="1" customWidth="1"/>
    <col min="2" max="2" width="25.140625" style="1" customWidth="1"/>
    <col min="3" max="3" width="12.5703125" style="1" customWidth="1"/>
    <col min="4" max="22" width="9.140625" style="1"/>
    <col min="23" max="23" width="7.42578125" style="1" customWidth="1"/>
    <col min="24" max="16384" width="9.140625" style="1"/>
  </cols>
  <sheetData>
    <row r="1" spans="1:23" ht="15.75" x14ac:dyDescent="0.2">
      <c r="A1" s="229" t="s">
        <v>138</v>
      </c>
      <c r="B1" s="229"/>
      <c r="C1" s="4"/>
      <c r="D1" s="4"/>
    </row>
    <row r="2" spans="1:23" x14ac:dyDescent="0.2">
      <c r="A2" s="4"/>
      <c r="B2" s="4"/>
      <c r="C2" s="4"/>
      <c r="D2" s="4"/>
    </row>
    <row r="3" spans="1:23" x14ac:dyDescent="0.2">
      <c r="A3" s="2" t="s">
        <v>139</v>
      </c>
      <c r="B3" s="4"/>
      <c r="C3" s="4"/>
      <c r="D3" s="4"/>
      <c r="E3" s="223"/>
      <c r="F3" s="223"/>
      <c r="G3" s="223"/>
      <c r="H3" s="223"/>
      <c r="I3" s="223"/>
      <c r="J3" s="223"/>
      <c r="K3" s="223"/>
      <c r="L3" s="223"/>
      <c r="M3" s="223"/>
      <c r="N3" s="223"/>
      <c r="O3" s="223"/>
      <c r="P3" s="223"/>
      <c r="Q3" s="223"/>
      <c r="R3" s="223"/>
      <c r="S3" s="223"/>
      <c r="T3" s="223"/>
      <c r="U3" s="223"/>
      <c r="V3" s="223"/>
      <c r="W3" s="223"/>
    </row>
    <row r="4" spans="1:23" x14ac:dyDescent="0.2">
      <c r="A4" s="4" t="s">
        <v>140</v>
      </c>
      <c r="B4" s="4"/>
      <c r="C4" s="4"/>
      <c r="D4" s="4"/>
      <c r="E4" s="223"/>
      <c r="F4" s="223"/>
      <c r="G4" s="223"/>
      <c r="H4" s="223"/>
      <c r="I4" s="223"/>
      <c r="J4" s="223"/>
      <c r="K4" s="223"/>
      <c r="L4" s="223"/>
      <c r="M4" s="223"/>
      <c r="N4" s="223"/>
      <c r="O4" s="223"/>
      <c r="P4" s="223"/>
      <c r="Q4" s="223"/>
      <c r="R4" s="223"/>
      <c r="S4" s="223"/>
      <c r="T4" s="223"/>
      <c r="U4" s="223"/>
      <c r="V4" s="223"/>
      <c r="W4" s="223"/>
    </row>
    <row r="5" spans="1:23" ht="15" customHeight="1" x14ac:dyDescent="0.2">
      <c r="A5" s="4" t="s">
        <v>141</v>
      </c>
      <c r="B5" s="2"/>
      <c r="C5" s="2"/>
      <c r="D5" s="2"/>
      <c r="E5" s="2"/>
      <c r="F5" s="2"/>
      <c r="G5" s="2"/>
      <c r="H5" s="2"/>
      <c r="I5" s="2"/>
      <c r="J5" s="2"/>
      <c r="K5" s="2"/>
      <c r="L5" s="2"/>
      <c r="M5" s="2"/>
      <c r="N5" s="2"/>
      <c r="O5" s="2"/>
    </row>
    <row r="6" spans="1:23" ht="15" customHeight="1" x14ac:dyDescent="0.2">
      <c r="A6" s="2" t="s">
        <v>142</v>
      </c>
      <c r="B6" s="222"/>
      <c r="C6" s="222"/>
      <c r="D6" s="222"/>
      <c r="E6" s="222"/>
      <c r="F6" s="222"/>
      <c r="G6" s="222"/>
      <c r="H6" s="222"/>
      <c r="I6" s="222"/>
      <c r="J6" s="222"/>
      <c r="K6" s="222"/>
      <c r="L6" s="222"/>
      <c r="M6" s="222"/>
      <c r="N6" s="222"/>
      <c r="O6" s="222"/>
    </row>
    <row r="7" spans="1:23" ht="15" customHeight="1" x14ac:dyDescent="0.2">
      <c r="A7" s="222" t="s">
        <v>12</v>
      </c>
      <c r="B7" s="222"/>
      <c r="C7" s="222"/>
      <c r="D7" s="222"/>
      <c r="E7" s="222"/>
      <c r="F7" s="222"/>
      <c r="G7" s="222"/>
      <c r="H7" s="222"/>
      <c r="I7" s="222"/>
      <c r="J7" s="222"/>
      <c r="K7" s="222"/>
      <c r="L7" s="222"/>
      <c r="M7" s="222"/>
      <c r="N7" s="222"/>
      <c r="O7" s="222"/>
    </row>
    <row r="8" spans="1:23" x14ac:dyDescent="0.2">
      <c r="A8" s="2"/>
      <c r="B8" s="4"/>
      <c r="C8" s="4"/>
      <c r="D8" s="4"/>
    </row>
    <row r="9" spans="1:23" ht="15.75" x14ac:dyDescent="0.2">
      <c r="A9" s="10" t="s">
        <v>143</v>
      </c>
      <c r="B9" s="4"/>
      <c r="C9" s="4"/>
      <c r="D9" s="4"/>
    </row>
    <row r="10" spans="1:23" x14ac:dyDescent="0.2">
      <c r="A10" s="2" t="s">
        <v>144</v>
      </c>
      <c r="B10" s="4"/>
      <c r="C10" s="4"/>
      <c r="D10" s="4"/>
    </row>
    <row r="11" spans="1:23" x14ac:dyDescent="0.2">
      <c r="A11" s="2" t="s">
        <v>145</v>
      </c>
      <c r="B11" s="4"/>
      <c r="C11" s="4"/>
      <c r="D11" s="4"/>
    </row>
    <row r="12" spans="1:23" x14ac:dyDescent="0.2">
      <c r="A12" s="2" t="s">
        <v>146</v>
      </c>
      <c r="B12" s="4"/>
      <c r="C12" s="4"/>
      <c r="D12" s="4"/>
    </row>
    <row r="13" spans="1:23" x14ac:dyDescent="0.2">
      <c r="A13" s="2"/>
      <c r="B13" s="4"/>
      <c r="C13" s="4"/>
      <c r="D13" s="4"/>
    </row>
    <row r="14" spans="1:23" x14ac:dyDescent="0.2">
      <c r="A14" s="3" t="s">
        <v>147</v>
      </c>
      <c r="B14" s="4"/>
      <c r="C14" s="4"/>
      <c r="D14" s="4"/>
    </row>
    <row r="15" spans="1:23" x14ac:dyDescent="0.2">
      <c r="A15" s="3" t="s">
        <v>148</v>
      </c>
      <c r="B15" s="4"/>
      <c r="C15" s="4"/>
      <c r="D15" s="4"/>
    </row>
    <row r="16" spans="1:23" x14ac:dyDescent="0.2">
      <c r="A16" s="3" t="s">
        <v>149</v>
      </c>
      <c r="B16" s="4"/>
      <c r="C16" s="4"/>
      <c r="D16" s="4"/>
    </row>
    <row r="17" spans="1:20" x14ac:dyDescent="0.2">
      <c r="A17" s="3" t="s">
        <v>150</v>
      </c>
      <c r="B17" s="4"/>
      <c r="C17" s="4"/>
      <c r="D17" s="4"/>
    </row>
    <row r="18" spans="1:20" x14ac:dyDescent="0.2">
      <c r="A18" s="3" t="s">
        <v>151</v>
      </c>
      <c r="B18" s="4"/>
      <c r="C18" s="4"/>
      <c r="D18" s="4"/>
    </row>
    <row r="19" spans="1:20" x14ac:dyDescent="0.2">
      <c r="A19" s="3"/>
      <c r="B19" s="246" t="s">
        <v>152</v>
      </c>
      <c r="C19" s="4"/>
      <c r="D19" s="4"/>
    </row>
    <row r="20" spans="1:20" x14ac:dyDescent="0.2">
      <c r="A20" s="3" t="s">
        <v>153</v>
      </c>
      <c r="B20" s="4"/>
      <c r="C20" s="4"/>
      <c r="D20" s="4"/>
    </row>
    <row r="21" spans="1:20" x14ac:dyDescent="0.2">
      <c r="A21" s="3" t="s">
        <v>154</v>
      </c>
      <c r="B21" s="4"/>
      <c r="C21" s="4"/>
      <c r="D21" s="4"/>
    </row>
    <row r="22" spans="1:20" x14ac:dyDescent="0.2">
      <c r="A22" s="247"/>
      <c r="B22" s="4"/>
      <c r="C22" s="4" t="s">
        <v>5</v>
      </c>
      <c r="D22" s="4"/>
    </row>
    <row r="23" spans="1:20" x14ac:dyDescent="0.2">
      <c r="A23" s="6" t="s">
        <v>155</v>
      </c>
      <c r="B23" s="4"/>
      <c r="C23" s="4"/>
      <c r="D23" s="4"/>
    </row>
    <row r="24" spans="1:20" x14ac:dyDescent="0.2">
      <c r="A24" s="4" t="s">
        <v>156</v>
      </c>
      <c r="B24" s="4"/>
      <c r="C24" s="4"/>
      <c r="D24" s="4"/>
    </row>
    <row r="25" spans="1:20" x14ac:dyDescent="0.2">
      <c r="A25" s="4" t="s">
        <v>157</v>
      </c>
      <c r="B25" s="4"/>
      <c r="C25" s="4"/>
      <c r="D25" s="4"/>
    </row>
    <row r="26" spans="1:20" x14ac:dyDescent="0.2">
      <c r="A26" s="248"/>
      <c r="B26" s="4"/>
      <c r="C26" s="4"/>
      <c r="D26" s="4"/>
    </row>
    <row r="27" spans="1:20" ht="15.75" x14ac:dyDescent="0.2">
      <c r="A27" s="11" t="s">
        <v>158</v>
      </c>
      <c r="B27" s="4"/>
      <c r="C27" s="4"/>
      <c r="D27" s="4"/>
    </row>
    <row r="28" spans="1:20" ht="15.75" x14ac:dyDescent="0.2">
      <c r="A28" s="23"/>
      <c r="B28" s="4"/>
      <c r="C28" s="4"/>
      <c r="D28" s="4"/>
    </row>
    <row r="29" spans="1:20" x14ac:dyDescent="0.2">
      <c r="A29" s="24" t="s">
        <v>159</v>
      </c>
      <c r="B29" s="4"/>
      <c r="C29" s="4"/>
      <c r="D29" s="4"/>
    </row>
    <row r="30" spans="1:20" x14ac:dyDescent="0.2">
      <c r="A30" s="5" t="s">
        <v>160</v>
      </c>
      <c r="B30" s="4"/>
      <c r="C30" s="4"/>
      <c r="D30" s="4"/>
    </row>
    <row r="31" spans="1:20" x14ac:dyDescent="0.2">
      <c r="A31" s="4" t="s">
        <v>161</v>
      </c>
      <c r="B31" s="4"/>
      <c r="C31" s="4"/>
      <c r="D31" s="4"/>
    </row>
    <row r="32" spans="1:20" x14ac:dyDescent="0.2">
      <c r="A32" s="5" t="s">
        <v>162</v>
      </c>
      <c r="B32" s="249"/>
      <c r="C32" s="249"/>
      <c r="D32" s="249"/>
      <c r="E32" s="7"/>
      <c r="F32" s="7"/>
      <c r="G32" s="7"/>
      <c r="H32" s="7"/>
      <c r="I32" s="7"/>
      <c r="J32" s="7"/>
      <c r="K32" s="7"/>
      <c r="L32" s="7"/>
      <c r="M32" s="7"/>
      <c r="N32" s="7"/>
      <c r="O32" s="7"/>
      <c r="P32" s="7"/>
      <c r="Q32" s="7"/>
      <c r="R32" s="7"/>
      <c r="S32" s="7"/>
      <c r="T32" s="7"/>
    </row>
    <row r="33" spans="1:20" x14ac:dyDescent="0.2">
      <c r="A33" s="250" t="s">
        <v>163</v>
      </c>
      <c r="B33" s="4"/>
      <c r="C33" s="249"/>
      <c r="D33" s="249"/>
      <c r="E33" s="7"/>
      <c r="F33" s="7"/>
      <c r="G33" s="7"/>
      <c r="H33" s="7"/>
      <c r="I33" s="7"/>
      <c r="J33" s="7"/>
      <c r="K33" s="7"/>
      <c r="L33" s="7"/>
      <c r="M33" s="7"/>
      <c r="N33" s="7"/>
      <c r="O33" s="7"/>
      <c r="P33" s="7"/>
      <c r="Q33" s="7"/>
      <c r="R33" s="7"/>
      <c r="S33" s="7"/>
      <c r="T33" s="7"/>
    </row>
    <row r="34" spans="1:20" x14ac:dyDescent="0.2">
      <c r="A34" s="251" t="s">
        <v>164</v>
      </c>
      <c r="B34" s="4"/>
      <c r="C34" s="249"/>
      <c r="D34" s="249"/>
      <c r="E34" s="7"/>
      <c r="F34" s="7"/>
      <c r="G34" s="7"/>
      <c r="H34" s="7"/>
      <c r="I34" s="7"/>
      <c r="J34" s="7"/>
      <c r="K34" s="7"/>
      <c r="L34" s="7"/>
      <c r="M34" s="7"/>
      <c r="N34" s="7"/>
      <c r="O34" s="7"/>
      <c r="P34" s="7"/>
      <c r="Q34" s="7"/>
      <c r="R34" s="7"/>
      <c r="S34" s="7"/>
      <c r="T34" s="7"/>
    </row>
    <row r="35" spans="1:20" x14ac:dyDescent="0.2">
      <c r="A35" s="250" t="s">
        <v>165</v>
      </c>
      <c r="B35" s="249"/>
      <c r="C35" s="249"/>
      <c r="D35" s="249"/>
      <c r="E35" s="7"/>
      <c r="F35" s="7"/>
      <c r="G35" s="7"/>
      <c r="H35" s="7"/>
      <c r="I35" s="7"/>
      <c r="J35" s="7"/>
      <c r="L35" s="7"/>
      <c r="M35" s="7"/>
      <c r="N35" s="7"/>
      <c r="O35" s="7"/>
      <c r="P35" s="7"/>
      <c r="Q35" s="7"/>
      <c r="R35" s="7"/>
      <c r="S35" s="7"/>
      <c r="T35" s="7"/>
    </row>
    <row r="36" spans="1:20" x14ac:dyDescent="0.2">
      <c r="A36" s="250" t="s">
        <v>166</v>
      </c>
      <c r="B36" s="249"/>
      <c r="C36" s="249"/>
      <c r="D36" s="249"/>
      <c r="E36" s="7"/>
      <c r="F36" s="7"/>
      <c r="G36" s="7"/>
      <c r="H36" s="7"/>
      <c r="I36" s="7"/>
      <c r="J36" s="7"/>
      <c r="L36" s="7"/>
      <c r="M36" s="7"/>
      <c r="N36" s="7"/>
      <c r="O36" s="7"/>
      <c r="P36" s="7"/>
      <c r="Q36" s="7"/>
      <c r="R36" s="7"/>
      <c r="S36" s="7"/>
      <c r="T36" s="7"/>
    </row>
    <row r="37" spans="1:20" x14ac:dyDescent="0.2">
      <c r="A37" s="250" t="s">
        <v>167</v>
      </c>
      <c r="B37" s="249"/>
      <c r="C37" s="249"/>
      <c r="D37" s="249"/>
      <c r="E37" s="7"/>
      <c r="F37" s="7"/>
      <c r="G37" s="7"/>
      <c r="H37" s="7"/>
      <c r="I37" s="7"/>
      <c r="J37" s="7"/>
      <c r="L37" s="7"/>
      <c r="M37" s="7"/>
      <c r="N37" s="7"/>
      <c r="O37" s="7"/>
      <c r="P37" s="7"/>
      <c r="Q37" s="7"/>
      <c r="R37" s="7"/>
      <c r="S37" s="7"/>
      <c r="T37" s="7"/>
    </row>
    <row r="38" spans="1:20" x14ac:dyDescent="0.2">
      <c r="A38" s="8" t="s">
        <v>168</v>
      </c>
      <c r="B38" s="4"/>
      <c r="C38" s="249"/>
      <c r="D38" s="249"/>
      <c r="E38" s="7"/>
      <c r="F38" s="7"/>
      <c r="G38" s="7"/>
      <c r="H38" s="7"/>
      <c r="I38" s="7"/>
      <c r="J38" s="7"/>
      <c r="K38" s="7"/>
      <c r="L38" s="7"/>
      <c r="M38" s="7"/>
      <c r="N38" s="7"/>
      <c r="O38" s="7"/>
      <c r="P38" s="7"/>
      <c r="Q38" s="7"/>
      <c r="R38" s="7"/>
      <c r="S38" s="7"/>
      <c r="T38" s="7"/>
    </row>
    <row r="39" spans="1:20" x14ac:dyDescent="0.2">
      <c r="A39" s="4" t="s">
        <v>169</v>
      </c>
      <c r="B39" s="249"/>
      <c r="C39" s="249"/>
      <c r="D39" s="249"/>
      <c r="E39" s="7"/>
      <c r="F39" s="7"/>
      <c r="G39" s="7"/>
      <c r="H39" s="7"/>
      <c r="I39" s="7"/>
      <c r="J39" s="7"/>
      <c r="L39" s="7"/>
      <c r="M39" s="7"/>
      <c r="N39" s="7"/>
      <c r="O39" s="7"/>
      <c r="P39" s="7"/>
      <c r="Q39" s="7"/>
      <c r="R39" s="7"/>
      <c r="S39" s="7"/>
      <c r="T39" s="7"/>
    </row>
    <row r="40" spans="1:20" x14ac:dyDescent="0.2">
      <c r="A40" s="250" t="s">
        <v>170</v>
      </c>
      <c r="B40" s="249"/>
      <c r="C40" s="249"/>
      <c r="D40" s="249"/>
      <c r="E40" s="7"/>
      <c r="F40" s="7"/>
      <c r="G40" s="7"/>
      <c r="H40" s="7"/>
      <c r="I40" s="7"/>
      <c r="J40" s="7"/>
      <c r="L40" s="7"/>
      <c r="M40" s="7"/>
      <c r="N40" s="7"/>
      <c r="O40" s="7"/>
      <c r="P40" s="7"/>
      <c r="Q40" s="7"/>
      <c r="R40" s="7"/>
      <c r="S40" s="7"/>
      <c r="T40" s="7"/>
    </row>
    <row r="41" spans="1:20" x14ac:dyDescent="0.2">
      <c r="A41" s="250" t="s">
        <v>171</v>
      </c>
      <c r="B41" s="249"/>
      <c r="C41" s="249"/>
      <c r="D41" s="249"/>
      <c r="E41" s="7"/>
      <c r="F41" s="7"/>
      <c r="G41" s="7"/>
      <c r="H41" s="7"/>
      <c r="I41" s="7"/>
      <c r="J41" s="7"/>
      <c r="L41" s="7"/>
      <c r="M41" s="7"/>
      <c r="N41" s="7"/>
      <c r="O41" s="7"/>
      <c r="P41" s="7"/>
      <c r="Q41" s="7"/>
      <c r="R41" s="7"/>
      <c r="S41" s="7"/>
      <c r="T41" s="7"/>
    </row>
    <row r="42" spans="1:20" x14ac:dyDescent="0.2">
      <c r="A42" s="250"/>
      <c r="B42" s="249"/>
      <c r="C42" s="249"/>
      <c r="D42" s="249"/>
      <c r="E42" s="7"/>
      <c r="F42" s="7"/>
      <c r="G42" s="7"/>
      <c r="H42" s="7"/>
      <c r="I42" s="7"/>
      <c r="J42" s="7"/>
      <c r="L42" s="7"/>
      <c r="M42" s="7"/>
      <c r="N42" s="7"/>
      <c r="O42" s="7"/>
      <c r="P42" s="7"/>
      <c r="Q42" s="7"/>
      <c r="R42" s="7"/>
      <c r="S42" s="7"/>
      <c r="T42" s="7"/>
    </row>
    <row r="43" spans="1:20" x14ac:dyDescent="0.2">
      <c r="A43" s="4"/>
      <c r="B43" s="249"/>
      <c r="C43" s="249"/>
      <c r="D43" s="249"/>
      <c r="E43" s="7"/>
      <c r="F43" s="7"/>
      <c r="G43" s="7"/>
      <c r="H43" s="7"/>
      <c r="I43" s="7"/>
      <c r="J43" s="7"/>
      <c r="L43" s="7"/>
      <c r="M43" s="7"/>
      <c r="N43" s="7"/>
      <c r="O43" s="7"/>
      <c r="P43" s="7"/>
      <c r="Q43" s="7"/>
      <c r="R43" s="7"/>
      <c r="S43" s="7"/>
      <c r="T43" s="7"/>
    </row>
    <row r="44" spans="1:20" x14ac:dyDescent="0.2">
      <c r="A44" s="250" t="s">
        <v>172</v>
      </c>
      <c r="B44" s="249"/>
      <c r="C44" s="249"/>
      <c r="D44" s="249"/>
      <c r="E44" s="7"/>
      <c r="F44" s="7"/>
      <c r="G44" s="7"/>
      <c r="H44" s="7"/>
      <c r="I44" s="7"/>
      <c r="J44" s="7"/>
      <c r="L44" s="7"/>
      <c r="M44" s="7"/>
      <c r="N44" s="7"/>
      <c r="O44" s="7"/>
      <c r="P44" s="7"/>
      <c r="Q44" s="7"/>
      <c r="R44" s="7"/>
      <c r="S44" s="7"/>
      <c r="T44" s="7"/>
    </row>
    <row r="45" spans="1:20" x14ac:dyDescent="0.2">
      <c r="A45" s="250" t="s">
        <v>173</v>
      </c>
      <c r="B45" s="249"/>
      <c r="C45" s="249"/>
      <c r="D45" s="249"/>
      <c r="E45" s="7"/>
      <c r="F45" s="7"/>
      <c r="G45" s="7"/>
      <c r="H45" s="7"/>
      <c r="I45" s="7"/>
      <c r="J45" s="7"/>
      <c r="L45" s="7"/>
      <c r="M45" s="7"/>
      <c r="N45" s="7"/>
      <c r="O45" s="7"/>
      <c r="P45" s="7"/>
      <c r="Q45" s="7"/>
      <c r="R45" s="7"/>
      <c r="S45" s="7"/>
      <c r="T45" s="7"/>
    </row>
    <row r="46" spans="1:20" x14ac:dyDescent="0.2">
      <c r="A46" s="250" t="s">
        <v>174</v>
      </c>
      <c r="B46" s="249"/>
      <c r="C46" s="249"/>
      <c r="D46" s="249"/>
      <c r="E46" s="7"/>
      <c r="F46" s="7"/>
      <c r="G46" s="7"/>
      <c r="H46" s="7"/>
      <c r="I46" s="7"/>
      <c r="J46" s="7"/>
      <c r="L46" s="7"/>
      <c r="M46" s="7"/>
      <c r="N46" s="7"/>
      <c r="O46" s="7"/>
      <c r="P46" s="7"/>
      <c r="Q46" s="7"/>
      <c r="R46" s="7"/>
      <c r="S46" s="7"/>
      <c r="T46" s="7"/>
    </row>
    <row r="47" spans="1:20" x14ac:dyDescent="0.2">
      <c r="A47" s="250" t="s">
        <v>175</v>
      </c>
      <c r="B47" s="249"/>
      <c r="C47" s="249"/>
      <c r="D47" s="249"/>
      <c r="E47" s="7"/>
      <c r="F47" s="7"/>
      <c r="G47" s="7"/>
      <c r="H47" s="7"/>
      <c r="I47" s="7"/>
      <c r="J47" s="7"/>
      <c r="L47" s="7"/>
      <c r="M47" s="7"/>
      <c r="N47" s="7"/>
      <c r="O47" s="7"/>
      <c r="P47" s="7"/>
      <c r="Q47" s="7"/>
      <c r="R47" s="7"/>
      <c r="S47" s="7"/>
      <c r="T47" s="7"/>
    </row>
    <row r="48" spans="1:20" x14ac:dyDescent="0.2">
      <c r="A48" s="250" t="s">
        <v>176</v>
      </c>
      <c r="B48" s="249"/>
      <c r="C48" s="249"/>
      <c r="D48" s="249"/>
      <c r="E48" s="7"/>
      <c r="F48" s="7"/>
      <c r="G48" s="7"/>
      <c r="H48" s="7"/>
      <c r="I48" s="7"/>
      <c r="J48" s="7"/>
      <c r="L48" s="7"/>
      <c r="M48" s="7"/>
      <c r="N48" s="7"/>
      <c r="O48" s="7"/>
      <c r="P48" s="7"/>
      <c r="Q48" s="7"/>
      <c r="R48" s="7"/>
      <c r="S48" s="7"/>
      <c r="T48" s="7"/>
    </row>
    <row r="49" spans="1:20" x14ac:dyDescent="0.2">
      <c r="A49" s="250" t="s">
        <v>177</v>
      </c>
      <c r="B49" s="249"/>
      <c r="C49" s="249"/>
      <c r="D49" s="249"/>
      <c r="E49" s="7"/>
      <c r="F49" s="7"/>
      <c r="G49" s="7"/>
      <c r="H49" s="7"/>
      <c r="I49" s="7"/>
      <c r="J49" s="7"/>
      <c r="L49" s="7"/>
      <c r="M49" s="7"/>
      <c r="N49" s="7"/>
      <c r="O49" s="7"/>
      <c r="P49" s="7"/>
      <c r="Q49" s="7"/>
      <c r="R49" s="7"/>
      <c r="S49" s="7"/>
      <c r="T49" s="7"/>
    </row>
    <row r="50" spans="1:20" x14ac:dyDescent="0.2">
      <c r="A50" s="4" t="s">
        <v>178</v>
      </c>
      <c r="B50" s="249"/>
      <c r="C50" s="249"/>
      <c r="D50" s="249"/>
      <c r="E50" s="7"/>
      <c r="F50" s="7"/>
      <c r="G50" s="7"/>
      <c r="H50" s="7"/>
      <c r="I50" s="7"/>
      <c r="J50" s="7"/>
      <c r="L50" s="7"/>
      <c r="M50" s="7"/>
      <c r="N50" s="7"/>
      <c r="O50" s="7"/>
      <c r="P50" s="7"/>
      <c r="Q50" s="7"/>
      <c r="R50" s="7"/>
      <c r="S50" s="7"/>
      <c r="T50" s="7"/>
    </row>
    <row r="51" spans="1:20" x14ac:dyDescent="0.2">
      <c r="A51" s="250" t="s">
        <v>179</v>
      </c>
      <c r="B51" s="249"/>
      <c r="C51" s="249"/>
      <c r="D51" s="249"/>
      <c r="E51" s="7"/>
      <c r="F51" s="7"/>
      <c r="G51" s="7"/>
      <c r="H51" s="7"/>
      <c r="I51" s="7"/>
      <c r="J51" s="7"/>
      <c r="L51" s="7"/>
      <c r="M51" s="7"/>
      <c r="N51" s="7"/>
      <c r="O51" s="7"/>
      <c r="P51" s="7"/>
      <c r="Q51" s="7"/>
      <c r="R51" s="7"/>
      <c r="S51" s="7"/>
      <c r="T51" s="7"/>
    </row>
    <row r="52" spans="1:20" x14ac:dyDescent="0.2">
      <c r="A52" s="250" t="s">
        <v>180</v>
      </c>
      <c r="B52" s="249"/>
      <c r="C52" s="249"/>
      <c r="D52" s="249"/>
      <c r="E52" s="7"/>
      <c r="F52" s="7"/>
      <c r="G52" s="7"/>
      <c r="H52" s="7"/>
      <c r="I52" s="7"/>
      <c r="J52" s="7"/>
      <c r="L52" s="7"/>
      <c r="M52" s="7"/>
      <c r="N52" s="7"/>
      <c r="O52" s="7"/>
      <c r="P52" s="7"/>
      <c r="Q52" s="7"/>
      <c r="R52" s="7"/>
      <c r="S52" s="7"/>
      <c r="T52" s="7"/>
    </row>
    <row r="53" spans="1:20" x14ac:dyDescent="0.2">
      <c r="A53" s="250" t="s">
        <v>181</v>
      </c>
      <c r="B53" s="249"/>
      <c r="C53" s="249"/>
      <c r="D53" s="249"/>
      <c r="E53" s="7"/>
      <c r="F53" s="7"/>
      <c r="G53" s="7"/>
      <c r="H53" s="7"/>
      <c r="I53" s="7"/>
      <c r="J53" s="7"/>
      <c r="L53" s="7"/>
      <c r="M53" s="7"/>
      <c r="N53" s="7"/>
      <c r="O53" s="7"/>
      <c r="P53" s="7"/>
      <c r="Q53" s="7"/>
      <c r="R53" s="7"/>
      <c r="S53" s="7"/>
      <c r="T53" s="7"/>
    </row>
    <row r="54" spans="1:20" x14ac:dyDescent="0.2">
      <c r="A54" s="249"/>
      <c r="B54" s="249"/>
      <c r="C54" s="249"/>
      <c r="D54" s="249"/>
      <c r="E54" s="7"/>
      <c r="F54" s="7"/>
      <c r="G54" s="7"/>
      <c r="H54" s="7"/>
      <c r="I54" s="7"/>
      <c r="J54" s="7"/>
      <c r="L54" s="7"/>
      <c r="M54" s="7"/>
      <c r="N54" s="7"/>
      <c r="O54" s="7"/>
      <c r="P54" s="7"/>
      <c r="Q54" s="7"/>
      <c r="R54" s="7"/>
      <c r="S54" s="7"/>
      <c r="T54" s="7"/>
    </row>
    <row r="55" spans="1:20" ht="15.75" x14ac:dyDescent="0.25">
      <c r="A55" s="12" t="s">
        <v>182</v>
      </c>
      <c r="B55" s="9" t="s">
        <v>183</v>
      </c>
      <c r="C55" s="249"/>
      <c r="D55" s="249"/>
      <c r="E55" s="7"/>
      <c r="F55" s="7"/>
      <c r="G55" s="7"/>
      <c r="H55" s="7"/>
      <c r="I55" s="7"/>
      <c r="J55" s="7"/>
      <c r="L55" s="7"/>
      <c r="M55" s="7"/>
      <c r="N55" s="7"/>
      <c r="O55" s="7"/>
      <c r="P55" s="7"/>
      <c r="Q55" s="7"/>
      <c r="R55" s="7"/>
      <c r="S55" s="7"/>
      <c r="T55" s="7"/>
    </row>
    <row r="56" spans="1:20" x14ac:dyDescent="0.2">
      <c r="A56" s="4"/>
      <c r="B56" s="9"/>
      <c r="C56" s="249"/>
      <c r="D56" s="249"/>
      <c r="E56" s="7"/>
      <c r="F56" s="7"/>
      <c r="G56" s="7"/>
      <c r="H56" s="7"/>
      <c r="I56" s="7"/>
      <c r="J56" s="7"/>
      <c r="L56" s="7"/>
      <c r="M56" s="7"/>
      <c r="N56" s="7"/>
      <c r="O56" s="7"/>
      <c r="P56" s="7"/>
      <c r="Q56" s="7"/>
      <c r="R56" s="7"/>
      <c r="S56" s="7"/>
      <c r="T56" s="7"/>
    </row>
    <row r="57" spans="1:20" x14ac:dyDescent="0.2">
      <c r="A57" s="4"/>
      <c r="B57" s="64" t="s">
        <v>9</v>
      </c>
      <c r="C57" s="249"/>
      <c r="D57" s="249"/>
      <c r="E57" s="7"/>
      <c r="F57" s="7"/>
      <c r="G57" s="7"/>
      <c r="H57" s="7"/>
      <c r="I57" s="7"/>
      <c r="J57" s="7"/>
      <c r="L57" s="7"/>
      <c r="M57" s="7"/>
      <c r="N57" s="7"/>
      <c r="O57" s="7"/>
      <c r="P57" s="7"/>
      <c r="Q57" s="7"/>
      <c r="R57" s="7"/>
      <c r="S57" s="7"/>
      <c r="T57" s="7"/>
    </row>
    <row r="58" spans="1:20" x14ac:dyDescent="0.2">
      <c r="A58" s="4"/>
      <c r="B58" s="64" t="s">
        <v>3</v>
      </c>
      <c r="C58" s="4"/>
      <c r="D58" s="4"/>
      <c r="E58" s="7"/>
      <c r="F58" s="7"/>
      <c r="G58" s="7"/>
      <c r="H58" s="7"/>
      <c r="I58" s="7"/>
      <c r="J58" s="7"/>
      <c r="K58" s="7"/>
      <c r="L58" s="7"/>
      <c r="M58" s="7"/>
      <c r="N58" s="7"/>
      <c r="O58" s="7"/>
      <c r="P58" s="7"/>
      <c r="Q58" s="7"/>
      <c r="R58" s="7"/>
      <c r="S58" s="7"/>
      <c r="T58" s="7"/>
    </row>
    <row r="59" spans="1:20" x14ac:dyDescent="0.2">
      <c r="A59" s="4"/>
      <c r="B59" s="64" t="s">
        <v>4</v>
      </c>
      <c r="C59" s="4"/>
      <c r="D59" s="4"/>
      <c r="E59" s="7"/>
      <c r="F59" s="7"/>
      <c r="G59" s="7"/>
      <c r="H59" s="7"/>
      <c r="I59" s="7"/>
      <c r="J59" s="7"/>
      <c r="K59" s="7"/>
      <c r="L59" s="7"/>
      <c r="M59" s="7"/>
      <c r="N59" s="7"/>
      <c r="O59" s="7"/>
      <c r="P59" s="7"/>
      <c r="Q59" s="7"/>
      <c r="R59" s="7"/>
      <c r="S59" s="7"/>
      <c r="T59" s="7"/>
    </row>
    <row r="60" spans="1:20" ht="8.25" customHeight="1" x14ac:dyDescent="0.2">
      <c r="A60" s="4"/>
      <c r="B60" s="252" t="s">
        <v>8</v>
      </c>
      <c r="C60" s="4"/>
      <c r="D60" s="4"/>
      <c r="E60" s="7"/>
      <c r="F60" s="7"/>
      <c r="G60" s="7"/>
      <c r="H60" s="7"/>
      <c r="I60" s="7"/>
      <c r="J60" s="7"/>
      <c r="K60" s="7"/>
      <c r="L60" s="7"/>
      <c r="M60" s="7"/>
      <c r="N60" s="7"/>
      <c r="O60" s="7"/>
      <c r="P60" s="7"/>
      <c r="Q60" s="7"/>
      <c r="R60" s="7"/>
      <c r="S60" s="7"/>
      <c r="T60" s="7"/>
    </row>
    <row r="61" spans="1:20" x14ac:dyDescent="0.2">
      <c r="A61" s="4"/>
      <c r="B61" s="4"/>
      <c r="C61" s="4"/>
      <c r="D61" s="4"/>
      <c r="E61" s="7"/>
      <c r="F61" s="7"/>
      <c r="G61" s="7"/>
      <c r="H61" s="7"/>
      <c r="I61" s="7"/>
      <c r="J61" s="7"/>
      <c r="K61" s="7"/>
      <c r="L61" s="7"/>
      <c r="M61" s="7"/>
      <c r="N61" s="7"/>
      <c r="O61" s="7"/>
      <c r="P61" s="7"/>
      <c r="Q61" s="7"/>
      <c r="R61" s="7"/>
      <c r="S61" s="7"/>
      <c r="T61" s="7"/>
    </row>
    <row r="62" spans="1:20" x14ac:dyDescent="0.2">
      <c r="B62" s="64" t="s">
        <v>3</v>
      </c>
    </row>
    <row r="63" spans="1:20" x14ac:dyDescent="0.2">
      <c r="B63" s="64" t="s">
        <v>4</v>
      </c>
    </row>
    <row r="64" spans="1:20" x14ac:dyDescent="0.2">
      <c r="B64" s="65" t="s">
        <v>8</v>
      </c>
    </row>
  </sheetData>
  <customSheetViews>
    <customSheetView guid="{2DB7D5AD-105F-41AD-92A2-1D3D4C623E09}" scale="85">
      <selection activeCell="H36" sqref="H36"/>
      <pageMargins left="0.7" right="0.7" top="0.75" bottom="0.75" header="0.3" footer="0.3"/>
      <pageSetup paperSize="9" orientation="portrait" r:id="rId1"/>
    </customSheetView>
    <customSheetView guid="{6F42993F-63A8-4DBF-AC0C-D53FD52A5E54}" scale="85">
      <selection activeCell="F6" sqref="F6"/>
      <pageMargins left="0.7" right="0.7" top="0.75" bottom="0.75" header="0.3" footer="0.3"/>
      <pageSetup paperSize="9" orientation="portrait" r:id="rId2"/>
    </customSheetView>
  </customSheetViews>
  <mergeCells count="1">
    <mergeCell ref="A1:B1"/>
  </mergeCells>
  <phoneticPr fontId="19" type="noConversion"/>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X132"/>
  <sheetViews>
    <sheetView tabSelected="1" topLeftCell="A5" zoomScale="85" zoomScaleNormal="85" workbookViewId="0">
      <selection activeCell="D50" sqref="D50"/>
    </sheetView>
  </sheetViews>
  <sheetFormatPr baseColWidth="10" defaultColWidth="9.140625" defaultRowHeight="12.75" x14ac:dyDescent="0.2"/>
  <cols>
    <col min="1" max="1" width="59.28515625" style="66" bestFit="1" customWidth="1"/>
    <col min="2" max="2" width="15.5703125" style="66" customWidth="1"/>
    <col min="3" max="3" width="5" style="66" customWidth="1"/>
    <col min="4" max="4" width="56.5703125" style="66" customWidth="1"/>
    <col min="5" max="5" width="13" style="66" bestFit="1" customWidth="1"/>
    <col min="6" max="6" width="5.5703125" style="66" customWidth="1"/>
    <col min="7" max="7" width="50.85546875" style="66" customWidth="1"/>
    <col min="8" max="8" width="18" style="66" bestFit="1" customWidth="1"/>
    <col min="9" max="9" width="15.7109375" style="66" bestFit="1" customWidth="1"/>
    <col min="10" max="10" width="12.85546875" style="66" customWidth="1"/>
    <col min="11" max="11" width="22" style="66" bestFit="1" customWidth="1"/>
    <col min="12" max="12" width="13.85546875" style="66" customWidth="1"/>
    <col min="13" max="13" width="15.42578125" style="66" customWidth="1"/>
    <col min="14" max="14" width="24.85546875" style="66" customWidth="1"/>
    <col min="15" max="16384" width="9.140625" style="66"/>
  </cols>
  <sheetData>
    <row r="2" spans="1:21" ht="22.5" x14ac:dyDescent="0.3">
      <c r="A2" s="234" t="s">
        <v>15</v>
      </c>
      <c r="B2" s="234"/>
      <c r="C2" s="234"/>
      <c r="D2" s="234"/>
      <c r="E2" s="234"/>
      <c r="F2" s="234"/>
      <c r="G2" s="234"/>
    </row>
    <row r="3" spans="1:21" ht="23.25" customHeight="1" x14ac:dyDescent="0.3">
      <c r="A3" s="67" t="s">
        <v>20</v>
      </c>
      <c r="G3" s="67"/>
    </row>
    <row r="4" spans="1:21" ht="18.75" x14ac:dyDescent="0.2">
      <c r="A4" s="226" t="s">
        <v>16</v>
      </c>
      <c r="C4" s="68"/>
      <c r="G4" s="69" t="s">
        <v>17</v>
      </c>
      <c r="N4" s="220" t="s">
        <v>10</v>
      </c>
      <c r="O4" s="220"/>
      <c r="P4" s="220"/>
      <c r="Q4" s="220"/>
      <c r="R4" s="220"/>
      <c r="S4" s="220"/>
      <c r="T4" s="220"/>
      <c r="U4" s="220" t="s">
        <v>11</v>
      </c>
    </row>
    <row r="5" spans="1:21" ht="15" thickBot="1" x14ac:dyDescent="0.25">
      <c r="N5" s="220">
        <v>1</v>
      </c>
      <c r="O5" s="220"/>
      <c r="P5" s="220"/>
      <c r="Q5" s="220"/>
      <c r="R5" s="220"/>
      <c r="S5" s="220"/>
      <c r="T5" s="220"/>
      <c r="U5" s="221">
        <v>2</v>
      </c>
    </row>
    <row r="6" spans="1:21" ht="27.75" thickTop="1" thickBot="1" x14ac:dyDescent="0.3">
      <c r="A6" s="71" t="s">
        <v>18</v>
      </c>
      <c r="B6" s="72" t="s">
        <v>14</v>
      </c>
      <c r="D6" s="227" t="s">
        <v>67</v>
      </c>
      <c r="E6" s="73"/>
      <c r="G6" s="25" t="s">
        <v>98</v>
      </c>
      <c r="H6" s="26" t="s">
        <v>128</v>
      </c>
      <c r="I6" s="27" t="s">
        <v>129</v>
      </c>
      <c r="J6" s="28" t="s">
        <v>0</v>
      </c>
      <c r="K6" s="20" t="str">
        <f>CONCATENATE("Costo/",B8)</f>
        <v>Costo/m^3</v>
      </c>
      <c r="L6" s="29" t="s">
        <v>130</v>
      </c>
      <c r="N6" s="220">
        <v>2</v>
      </c>
      <c r="O6" s="220"/>
      <c r="P6" s="220"/>
      <c r="Q6" s="220"/>
      <c r="R6" s="220"/>
      <c r="S6" s="220"/>
      <c r="T6" s="221"/>
      <c r="U6" s="220">
        <v>4</v>
      </c>
    </row>
    <row r="7" spans="1:21" ht="16.5" thickBot="1" x14ac:dyDescent="0.3">
      <c r="A7" s="74" t="s">
        <v>19</v>
      </c>
      <c r="B7" s="75" t="s">
        <v>13</v>
      </c>
      <c r="D7" s="76" t="s">
        <v>68</v>
      </c>
      <c r="E7" s="77">
        <v>1.1499999999999999</v>
      </c>
      <c r="G7" s="30" t="s">
        <v>99</v>
      </c>
      <c r="H7" s="78"/>
      <c r="I7" s="78"/>
      <c r="J7" s="78"/>
      <c r="K7" s="78"/>
      <c r="L7" s="79"/>
      <c r="N7" s="220">
        <v>3</v>
      </c>
      <c r="O7" s="220"/>
      <c r="P7" s="220"/>
      <c r="Q7" s="220"/>
      <c r="R7" s="220"/>
      <c r="S7" s="220"/>
      <c r="T7" s="220"/>
      <c r="U7" s="221">
        <v>6</v>
      </c>
    </row>
    <row r="8" spans="1:21" ht="15.75" x14ac:dyDescent="0.25">
      <c r="A8" s="80" t="s">
        <v>21</v>
      </c>
      <c r="B8" s="81" t="s">
        <v>6</v>
      </c>
      <c r="D8" s="41" t="s">
        <v>69</v>
      </c>
      <c r="E8" s="57">
        <v>7.7</v>
      </c>
      <c r="G8" s="43" t="s">
        <v>100</v>
      </c>
      <c r="H8" s="82">
        <f>IF(E41&gt;0,((B11-E44)/E41),0)</f>
        <v>71705.087999999989</v>
      </c>
      <c r="I8" s="83">
        <f>H8/12</f>
        <v>5975.4239999999991</v>
      </c>
      <c r="J8" s="83">
        <f>H8/E36</f>
        <v>18</v>
      </c>
      <c r="K8" s="84">
        <f>H8/E37</f>
        <v>0.43795620437956201</v>
      </c>
      <c r="L8" s="85">
        <f>K8/$K$49</f>
        <v>0.16651737364973046</v>
      </c>
      <c r="N8" s="220"/>
      <c r="O8" s="220"/>
      <c r="P8" s="220"/>
      <c r="Q8" s="220"/>
      <c r="R8" s="220"/>
      <c r="S8" s="220"/>
      <c r="T8" s="220"/>
      <c r="U8" s="221">
        <v>8</v>
      </c>
    </row>
    <row r="9" spans="1:21" ht="16.5" thickBot="1" x14ac:dyDescent="0.3">
      <c r="A9" s="244" t="s">
        <v>22</v>
      </c>
      <c r="B9" s="245"/>
      <c r="D9" s="33" t="s">
        <v>70</v>
      </c>
      <c r="E9" s="57"/>
      <c r="G9" s="43" t="s">
        <v>93</v>
      </c>
      <c r="H9" s="86">
        <f>IF(E42&gt;0,((B12-E45)/E42),0)</f>
        <v>0</v>
      </c>
      <c r="I9" s="87">
        <f>H9/12</f>
        <v>0</v>
      </c>
      <c r="J9" s="87">
        <f>H9/E36</f>
        <v>0</v>
      </c>
      <c r="K9" s="88">
        <f>H9/E37</f>
        <v>0</v>
      </c>
      <c r="L9" s="89">
        <f>K9/$K$49</f>
        <v>0</v>
      </c>
      <c r="U9" s="70"/>
    </row>
    <row r="10" spans="1:21" ht="13.5" thickBot="1" x14ac:dyDescent="0.25">
      <c r="A10" s="90" t="s">
        <v>23</v>
      </c>
      <c r="B10" s="91"/>
      <c r="D10" s="51" t="s">
        <v>71</v>
      </c>
      <c r="E10" s="58"/>
      <c r="G10" s="31" t="s">
        <v>1</v>
      </c>
      <c r="H10" s="92">
        <f>SUM(H8:H9)</f>
        <v>71705.087999999989</v>
      </c>
      <c r="I10" s="14">
        <f>SUM(I8:I9)</f>
        <v>5975.4239999999991</v>
      </c>
      <c r="J10" s="14">
        <f>SUM(J8:J9)</f>
        <v>18</v>
      </c>
      <c r="K10" s="93">
        <f>SUM(K8:K9)</f>
        <v>0.43795620437956201</v>
      </c>
      <c r="L10" s="94"/>
    </row>
    <row r="11" spans="1:21" ht="13.5" thickBot="1" x14ac:dyDescent="0.25">
      <c r="A11" s="41" t="s">
        <v>24</v>
      </c>
      <c r="B11" s="95">
        <v>400000</v>
      </c>
      <c r="D11" s="235" t="s">
        <v>72</v>
      </c>
      <c r="E11" s="236"/>
      <c r="G11" s="32" t="s">
        <v>101</v>
      </c>
      <c r="H11" s="96"/>
      <c r="I11" s="97"/>
      <c r="J11" s="97"/>
      <c r="K11" s="97"/>
      <c r="L11" s="98"/>
    </row>
    <row r="12" spans="1:21" ht="13.5" thickBot="1" x14ac:dyDescent="0.25">
      <c r="A12" s="99" t="s">
        <v>25</v>
      </c>
      <c r="B12" s="100">
        <v>0</v>
      </c>
      <c r="D12" s="52" t="s">
        <v>73</v>
      </c>
      <c r="E12" s="60">
        <v>0.52</v>
      </c>
      <c r="G12" s="43" t="s">
        <v>100</v>
      </c>
      <c r="H12" s="82">
        <f>IF(E41&gt;0,((((B11*(E41+1))+(E44*(E41-1)))/(E41*2))*B21),0)</f>
        <v>17909.678080000002</v>
      </c>
      <c r="I12" s="83">
        <f>H12/12</f>
        <v>1492.4731733333335</v>
      </c>
      <c r="J12" s="83">
        <f>H12/E36</f>
        <v>4.495834457939722</v>
      </c>
      <c r="K12" s="84">
        <f>H12/E37</f>
        <v>0.10938769970656256</v>
      </c>
      <c r="L12" s="101">
        <f>K12/$K$49</f>
        <v>4.159080812778234E-2</v>
      </c>
    </row>
    <row r="13" spans="1:21" ht="13.5" thickBot="1" x14ac:dyDescent="0.25">
      <c r="A13" s="243" t="s">
        <v>26</v>
      </c>
      <c r="B13" s="238"/>
      <c r="D13" s="53" t="s">
        <v>74</v>
      </c>
      <c r="E13" s="59">
        <v>0</v>
      </c>
      <c r="G13" s="43" t="s">
        <v>93</v>
      </c>
      <c r="H13" s="86">
        <f>IF(E42&gt;0,((((B12*(E42+1))+(E45*(E42-1)))/(E42*2))*B21),0)</f>
        <v>0</v>
      </c>
      <c r="I13" s="87">
        <f>H13/12</f>
        <v>0</v>
      </c>
      <c r="J13" s="87">
        <f>H13/E36</f>
        <v>0</v>
      </c>
      <c r="K13" s="88">
        <f>H13/E37</f>
        <v>0</v>
      </c>
      <c r="L13" s="102">
        <f>K13/$K$49</f>
        <v>0</v>
      </c>
    </row>
    <row r="14" spans="1:21" ht="13.5" thickBot="1" x14ac:dyDescent="0.25">
      <c r="A14" s="41" t="s">
        <v>24</v>
      </c>
      <c r="B14" s="103">
        <v>0.1</v>
      </c>
      <c r="D14" s="50" t="s">
        <v>75</v>
      </c>
      <c r="E14" s="59">
        <v>50</v>
      </c>
      <c r="G14" s="31" t="s">
        <v>102</v>
      </c>
      <c r="H14" s="92">
        <f>SUM(H12:H13)</f>
        <v>17909.678080000002</v>
      </c>
      <c r="I14" s="14">
        <f>SUM(I12:I13)</f>
        <v>1492.4731733333335</v>
      </c>
      <c r="J14" s="14">
        <f>SUM(J12:J13)</f>
        <v>4.495834457939722</v>
      </c>
      <c r="K14" s="93">
        <f>SUM(K12:K13)</f>
        <v>0.10938769970656256</v>
      </c>
      <c r="L14" s="104"/>
    </row>
    <row r="15" spans="1:21" ht="13.5" thickBot="1" x14ac:dyDescent="0.25">
      <c r="A15" s="41" t="s">
        <v>25</v>
      </c>
      <c r="B15" s="103">
        <v>0</v>
      </c>
      <c r="C15" s="105"/>
      <c r="D15" s="33" t="s">
        <v>76</v>
      </c>
      <c r="E15" s="59">
        <v>2000</v>
      </c>
      <c r="G15" s="34" t="s">
        <v>103</v>
      </c>
      <c r="H15" s="106">
        <f>B23</f>
        <v>40000</v>
      </c>
      <c r="I15" s="107">
        <f>H15/12</f>
        <v>3333.3333333333335</v>
      </c>
      <c r="J15" s="106">
        <f>H15/E36</f>
        <v>10.041128462181096</v>
      </c>
      <c r="K15" s="108">
        <f>H15/E37</f>
        <v>0.24430969494357893</v>
      </c>
      <c r="L15" s="109">
        <f>K15/$K$49</f>
        <v>9.2890130000108498E-2</v>
      </c>
    </row>
    <row r="16" spans="1:21" ht="13.5" thickBot="1" x14ac:dyDescent="0.25">
      <c r="A16" s="41" t="s">
        <v>27</v>
      </c>
      <c r="B16" s="81">
        <v>0</v>
      </c>
      <c r="D16" s="33" t="s">
        <v>77</v>
      </c>
      <c r="E16" s="59">
        <v>0</v>
      </c>
      <c r="G16" s="35" t="s">
        <v>104</v>
      </c>
      <c r="H16" s="36">
        <f>B25</f>
        <v>0</v>
      </c>
      <c r="I16" s="36">
        <f>H16/12</f>
        <v>0</v>
      </c>
      <c r="J16" s="36">
        <f>H16/E36</f>
        <v>0</v>
      </c>
      <c r="K16" s="97">
        <f>H16/E37</f>
        <v>0</v>
      </c>
      <c r="L16" s="110"/>
    </row>
    <row r="17" spans="1:14" ht="13.5" thickBot="1" x14ac:dyDescent="0.25">
      <c r="A17" s="41" t="s">
        <v>28</v>
      </c>
      <c r="B17" s="111">
        <v>0</v>
      </c>
      <c r="D17" s="33" t="s">
        <v>78</v>
      </c>
      <c r="E17" s="59">
        <v>500</v>
      </c>
      <c r="G17" s="37" t="s">
        <v>105</v>
      </c>
      <c r="H17" s="112">
        <f>B22</f>
        <v>0</v>
      </c>
      <c r="I17" s="113">
        <f>H17/12</f>
        <v>0</v>
      </c>
      <c r="J17" s="112">
        <f>H17/E36</f>
        <v>0</v>
      </c>
      <c r="K17" s="114">
        <f>H17/E37</f>
        <v>0</v>
      </c>
      <c r="L17" s="109">
        <f>K17/$K$49</f>
        <v>0</v>
      </c>
    </row>
    <row r="18" spans="1:14" ht="13.5" thickBot="1" x14ac:dyDescent="0.25">
      <c r="A18" s="243" t="s">
        <v>29</v>
      </c>
      <c r="B18" s="238"/>
      <c r="D18" s="33" t="s">
        <v>79</v>
      </c>
      <c r="E18" s="59">
        <f>1.5*200</f>
        <v>300</v>
      </c>
      <c r="G18" s="37" t="s">
        <v>35</v>
      </c>
      <c r="H18" s="36">
        <f>B24</f>
        <v>0</v>
      </c>
      <c r="I18" s="97">
        <f>H18/12</f>
        <v>0</v>
      </c>
      <c r="J18" s="36">
        <f>H18/E36</f>
        <v>0</v>
      </c>
      <c r="K18" s="97">
        <f>H18/E37</f>
        <v>0</v>
      </c>
      <c r="L18" s="109">
        <f>K18/$K$49</f>
        <v>0</v>
      </c>
    </row>
    <row r="19" spans="1:14" ht="13.5" thickBot="1" x14ac:dyDescent="0.25">
      <c r="A19" s="54" t="s">
        <v>30</v>
      </c>
      <c r="B19" s="95">
        <v>20000</v>
      </c>
      <c r="G19" s="115" t="s">
        <v>106</v>
      </c>
      <c r="H19" s="116">
        <f>SUM(H10,H14,H15:H18)</f>
        <v>129614.76607999999</v>
      </c>
      <c r="I19" s="117">
        <f>SUM(I10,I14,I15:I18)</f>
        <v>10801.230506666667</v>
      </c>
      <c r="J19" s="116">
        <f>SUM(J10,J14,J15:J18)</f>
        <v>32.536962920120814</v>
      </c>
      <c r="K19" s="117">
        <f>SUM(K10,K14,K15:K18)</f>
        <v>0.79165359902970345</v>
      </c>
      <c r="L19" s="118">
        <f>K19/$K$49</f>
        <v>0.30099831177762126</v>
      </c>
    </row>
    <row r="20" spans="1:14" ht="14.25" thickTop="1" thickBot="1" x14ac:dyDescent="0.25">
      <c r="A20" s="55" t="s">
        <v>31</v>
      </c>
      <c r="B20" s="119">
        <v>16000</v>
      </c>
      <c r="G20" s="120"/>
      <c r="H20" s="121"/>
      <c r="I20" s="121"/>
      <c r="J20" s="121"/>
      <c r="K20" s="121"/>
      <c r="L20" s="122"/>
    </row>
    <row r="21" spans="1:14" ht="17.25" thickTop="1" thickBot="1" x14ac:dyDescent="0.3">
      <c r="A21" s="123" t="s">
        <v>32</v>
      </c>
      <c r="B21" s="124">
        <v>7.0000000000000007E-2</v>
      </c>
      <c r="D21" s="228" t="s">
        <v>80</v>
      </c>
      <c r="E21" s="125"/>
      <c r="G21" s="39" t="s">
        <v>107</v>
      </c>
      <c r="H21" s="19" t="s">
        <v>128</v>
      </c>
      <c r="I21" s="20" t="s">
        <v>129</v>
      </c>
      <c r="J21" s="21" t="s">
        <v>0</v>
      </c>
      <c r="K21" s="20" t="str">
        <f>$B$8</f>
        <v>m^3</v>
      </c>
      <c r="L21" s="22" t="s">
        <v>130</v>
      </c>
    </row>
    <row r="22" spans="1:14" ht="13.5" thickBot="1" x14ac:dyDescent="0.25">
      <c r="A22" s="126" t="s">
        <v>33</v>
      </c>
      <c r="B22" s="127">
        <v>0</v>
      </c>
      <c r="D22" s="128" t="s">
        <v>81</v>
      </c>
      <c r="E22" s="129">
        <v>273</v>
      </c>
      <c r="G22" s="130" t="s">
        <v>108</v>
      </c>
      <c r="H22" s="131">
        <f>J22*E36</f>
        <v>87480.20736</v>
      </c>
      <c r="I22" s="132">
        <f>H22/12</f>
        <v>7290.01728</v>
      </c>
      <c r="J22" s="133">
        <f>B28*B29</f>
        <v>21.96</v>
      </c>
      <c r="K22" s="134">
        <f>H22/$E$37</f>
        <v>0.53430656934306575</v>
      </c>
      <c r="L22" s="135">
        <f t="shared" ref="L22:L37" si="0">K22/$K$49</f>
        <v>0.20315119585267122</v>
      </c>
    </row>
    <row r="23" spans="1:14" ht="13.5" thickBot="1" x14ac:dyDescent="0.25">
      <c r="A23" s="136" t="s">
        <v>34</v>
      </c>
      <c r="B23" s="137">
        <f>B11*0.1</f>
        <v>40000</v>
      </c>
      <c r="D23" s="38" t="s">
        <v>82</v>
      </c>
      <c r="E23" s="57">
        <v>2</v>
      </c>
      <c r="G23" s="40" t="s">
        <v>109</v>
      </c>
      <c r="H23" s="138">
        <f>J23*E36</f>
        <v>13122.031103999998</v>
      </c>
      <c r="I23" s="139">
        <f>H23/12</f>
        <v>1093.5025919999998</v>
      </c>
      <c r="J23" s="140">
        <f>J22*B30</f>
        <v>3.294</v>
      </c>
      <c r="K23" s="132">
        <f>H23/$E$37</f>
        <v>8.0145985401459841E-2</v>
      </c>
      <c r="L23" s="141">
        <f t="shared" si="0"/>
        <v>3.0472679377900672E-2</v>
      </c>
    </row>
    <row r="24" spans="1:14" ht="13.5" thickBot="1" x14ac:dyDescent="0.25">
      <c r="A24" s="142" t="s">
        <v>35</v>
      </c>
      <c r="B24" s="143">
        <v>0</v>
      </c>
      <c r="D24" s="41" t="s">
        <v>83</v>
      </c>
      <c r="E24" s="57">
        <v>9.6</v>
      </c>
      <c r="G24" s="32" t="s">
        <v>110</v>
      </c>
      <c r="H24" s="144"/>
      <c r="I24" s="145"/>
      <c r="J24" s="146"/>
      <c r="K24" s="145"/>
      <c r="L24" s="147">
        <f t="shared" si="0"/>
        <v>0</v>
      </c>
    </row>
    <row r="25" spans="1:14" ht="13.5" thickBot="1" x14ac:dyDescent="0.25">
      <c r="A25" s="148" t="s">
        <v>36</v>
      </c>
      <c r="B25" s="149">
        <v>0</v>
      </c>
      <c r="D25" s="41" t="s">
        <v>84</v>
      </c>
      <c r="E25" s="57">
        <v>41.1</v>
      </c>
      <c r="G25" s="43" t="s">
        <v>92</v>
      </c>
      <c r="H25" s="82">
        <f>IF(B34&gt;0,B34,(IF(E41&gt;0,(B11*B32/E41),0)))</f>
        <v>55770.623999999989</v>
      </c>
      <c r="I25" s="83">
        <f>H25/12</f>
        <v>4647.5519999999988</v>
      </c>
      <c r="J25" s="83">
        <f>H25/E36</f>
        <v>13.999999999999998</v>
      </c>
      <c r="K25" s="84">
        <f>H25/$E$37</f>
        <v>0.34063260340632595</v>
      </c>
      <c r="L25" s="141">
        <f t="shared" si="0"/>
        <v>0.12951351283867923</v>
      </c>
    </row>
    <row r="26" spans="1:14" ht="14.25" thickTop="1" thickBot="1" x14ac:dyDescent="0.25">
      <c r="A26" s="150"/>
      <c r="B26" s="97"/>
      <c r="D26" s="41" t="s">
        <v>85</v>
      </c>
      <c r="E26" s="57">
        <v>1</v>
      </c>
      <c r="G26" s="43" t="s">
        <v>93</v>
      </c>
      <c r="H26" s="86">
        <f>IF(B35&gt;0,B35,(IF(E42&gt;0,(B12*B33/E42),0)))</f>
        <v>0</v>
      </c>
      <c r="I26" s="87">
        <f>H26/12</f>
        <v>0</v>
      </c>
      <c r="J26" s="87">
        <f>H26/E36</f>
        <v>0</v>
      </c>
      <c r="K26" s="88">
        <f>H26/$E$37</f>
        <v>0</v>
      </c>
      <c r="L26" s="141">
        <f t="shared" si="0"/>
        <v>0</v>
      </c>
    </row>
    <row r="27" spans="1:14" ht="17.25" thickTop="1" thickBot="1" x14ac:dyDescent="0.3">
      <c r="A27" s="227" t="s">
        <v>37</v>
      </c>
      <c r="B27" s="151"/>
      <c r="D27" s="152" t="str">
        <f>CONCATENATE("Productividad: ", B8,"/PMH")</f>
        <v>Productividad: m^3/PMH</v>
      </c>
      <c r="E27" s="153">
        <f>E25*E26</f>
        <v>41.1</v>
      </c>
      <c r="G27" s="31" t="s">
        <v>2</v>
      </c>
      <c r="H27" s="92">
        <f>SUM(H25:H26)</f>
        <v>55770.623999999989</v>
      </c>
      <c r="I27" s="14">
        <f>SUM(I25:I26)</f>
        <v>4647.5519999999988</v>
      </c>
      <c r="J27" s="14">
        <f>SUM(J25:J26)</f>
        <v>13.999999999999998</v>
      </c>
      <c r="K27" s="93">
        <f>SUM(K25:K26)</f>
        <v>0.34063260340632595</v>
      </c>
      <c r="L27" s="141">
        <f t="shared" si="0"/>
        <v>0.12951351283867923</v>
      </c>
      <c r="N27" s="154"/>
    </row>
    <row r="28" spans="1:14" ht="13.5" thickBot="1" x14ac:dyDescent="0.25">
      <c r="A28" s="76" t="s">
        <v>38</v>
      </c>
      <c r="B28" s="91">
        <v>1.22</v>
      </c>
      <c r="D28" s="38" t="s">
        <v>137</v>
      </c>
      <c r="E28" s="57">
        <v>0.76</v>
      </c>
      <c r="G28" s="42" t="s">
        <v>96</v>
      </c>
      <c r="H28" s="155">
        <f>J28*E36</f>
        <v>15934.463999999998</v>
      </c>
      <c r="I28" s="15">
        <f>H28/12</f>
        <v>1327.8719999999998</v>
      </c>
      <c r="J28" s="156">
        <f>IF(B39&gt;0,(B40/B39),0)</f>
        <v>4</v>
      </c>
      <c r="K28" s="132">
        <f>H28/$E$37</f>
        <v>9.7323600973236002E-2</v>
      </c>
      <c r="L28" s="85">
        <f t="shared" si="0"/>
        <v>3.7003860811051212E-2</v>
      </c>
    </row>
    <row r="29" spans="1:14" ht="15" customHeight="1" thickBot="1" x14ac:dyDescent="0.25">
      <c r="A29" s="157" t="s">
        <v>39</v>
      </c>
      <c r="B29" s="100">
        <v>18</v>
      </c>
      <c r="D29" s="237" t="s">
        <v>131</v>
      </c>
      <c r="E29" s="238"/>
      <c r="G29" s="43" t="s">
        <v>111</v>
      </c>
      <c r="H29" s="86">
        <f>B44/(B43/E36)+(B44*((B43/E36)+1))/(2*B43/E36)*B21</f>
        <v>7156.8680959999983</v>
      </c>
      <c r="I29" s="83">
        <f>H29/12</f>
        <v>596.40567466666653</v>
      </c>
      <c r="J29" s="83">
        <f>IF(B43&gt;0,(B44/B43),0)</f>
        <v>1.6</v>
      </c>
      <c r="K29" s="158">
        <f>H29/$E$37</f>
        <v>4.3712306532129805E-2</v>
      </c>
      <c r="L29" s="89">
        <f t="shared" si="0"/>
        <v>1.662006019577672E-2</v>
      </c>
    </row>
    <row r="30" spans="1:14" ht="13.5" thickBot="1" x14ac:dyDescent="0.25">
      <c r="A30" s="159" t="s">
        <v>40</v>
      </c>
      <c r="B30" s="160">
        <v>0.15</v>
      </c>
      <c r="D30" s="52" t="s">
        <v>132</v>
      </c>
      <c r="E30" s="61">
        <v>0</v>
      </c>
      <c r="G30" s="31" t="s">
        <v>2</v>
      </c>
      <c r="H30" s="92">
        <f>SUM(H28:H29)</f>
        <v>23091.332095999998</v>
      </c>
      <c r="I30" s="14">
        <f>SUM(I28:I29)</f>
        <v>1924.2776746666664</v>
      </c>
      <c r="J30" s="161">
        <f>SUM(J28:J29)</f>
        <v>5.6</v>
      </c>
      <c r="K30" s="162">
        <f>SUM(K28:K29)</f>
        <v>0.14103590750536582</v>
      </c>
      <c r="L30" s="94">
        <f t="shared" si="0"/>
        <v>5.3623921006827939E-2</v>
      </c>
    </row>
    <row r="31" spans="1:14" ht="16.5" customHeight="1" thickBot="1" x14ac:dyDescent="0.25">
      <c r="A31" s="242" t="s">
        <v>41</v>
      </c>
      <c r="B31" s="238"/>
      <c r="D31" s="63" t="s">
        <v>133</v>
      </c>
      <c r="E31" s="62">
        <v>0</v>
      </c>
      <c r="G31" s="130" t="s">
        <v>112</v>
      </c>
      <c r="H31" s="131">
        <f>J31*E36</f>
        <v>0</v>
      </c>
      <c r="I31" s="132">
        <f t="shared" ref="I31:I36" si="1">H31/12</f>
        <v>0</v>
      </c>
      <c r="J31" s="133">
        <f>B47/B48</f>
        <v>0</v>
      </c>
      <c r="K31" s="132">
        <f t="shared" ref="K31:K36" si="2">H31/$E$37</f>
        <v>0</v>
      </c>
      <c r="L31" s="163">
        <f t="shared" si="0"/>
        <v>0</v>
      </c>
    </row>
    <row r="32" spans="1:14" ht="13.5" thickTop="1" x14ac:dyDescent="0.2">
      <c r="A32" s="164" t="s">
        <v>42</v>
      </c>
      <c r="B32" s="165">
        <v>0.7</v>
      </c>
      <c r="G32" s="130" t="s">
        <v>113</v>
      </c>
      <c r="H32" s="138">
        <f>J32*E36</f>
        <v>0</v>
      </c>
      <c r="I32" s="139">
        <f t="shared" si="1"/>
        <v>0</v>
      </c>
      <c r="J32" s="140">
        <f>B49/B50</f>
        <v>0</v>
      </c>
      <c r="K32" s="132">
        <f t="shared" si="2"/>
        <v>0</v>
      </c>
      <c r="L32" s="141">
        <f t="shared" si="0"/>
        <v>0</v>
      </c>
    </row>
    <row r="33" spans="1:24" ht="13.5" thickBot="1" x14ac:dyDescent="0.25">
      <c r="A33" s="164" t="s">
        <v>43</v>
      </c>
      <c r="B33" s="165">
        <v>0</v>
      </c>
      <c r="G33" s="130" t="s">
        <v>114</v>
      </c>
      <c r="H33" s="138">
        <f>J33*E36</f>
        <v>0</v>
      </c>
      <c r="I33" s="139">
        <f t="shared" si="1"/>
        <v>0</v>
      </c>
      <c r="J33" s="140">
        <f>B51/B52</f>
        <v>0</v>
      </c>
      <c r="K33" s="132">
        <f t="shared" si="2"/>
        <v>0</v>
      </c>
      <c r="L33" s="141">
        <f t="shared" si="0"/>
        <v>0</v>
      </c>
    </row>
    <row r="34" spans="1:24" ht="16.5" thickBot="1" x14ac:dyDescent="0.3">
      <c r="A34" s="166" t="s">
        <v>44</v>
      </c>
      <c r="B34" s="95">
        <v>0</v>
      </c>
      <c r="D34" s="239" t="s">
        <v>86</v>
      </c>
      <c r="E34" s="240"/>
      <c r="G34" s="130" t="s">
        <v>115</v>
      </c>
      <c r="H34" s="138">
        <f>J34*E36</f>
        <v>0</v>
      </c>
      <c r="I34" s="139">
        <f t="shared" si="1"/>
        <v>0</v>
      </c>
      <c r="J34" s="140">
        <f>B53/B54</f>
        <v>0</v>
      </c>
      <c r="K34" s="132">
        <f t="shared" si="2"/>
        <v>0</v>
      </c>
      <c r="L34" s="141">
        <f t="shared" si="0"/>
        <v>0</v>
      </c>
    </row>
    <row r="35" spans="1:24" ht="13.5" thickBot="1" x14ac:dyDescent="0.25">
      <c r="A35" s="167" t="s">
        <v>45</v>
      </c>
      <c r="B35" s="95">
        <v>0</v>
      </c>
      <c r="D35" s="168" t="s">
        <v>87</v>
      </c>
      <c r="E35" s="169">
        <f>E22*E23*E24</f>
        <v>5241.5999999999995</v>
      </c>
      <c r="G35" s="130" t="s">
        <v>116</v>
      </c>
      <c r="H35" s="138">
        <f>J35*E36</f>
        <v>0</v>
      </c>
      <c r="I35" s="139">
        <f t="shared" si="1"/>
        <v>0</v>
      </c>
      <c r="J35" s="140">
        <f>B55/B56</f>
        <v>0</v>
      </c>
      <c r="K35" s="36">
        <f t="shared" si="2"/>
        <v>0</v>
      </c>
      <c r="L35" s="141">
        <f t="shared" si="0"/>
        <v>0</v>
      </c>
    </row>
    <row r="36" spans="1:24" ht="13.5" thickBot="1" x14ac:dyDescent="0.25">
      <c r="A36" s="232" t="s">
        <v>46</v>
      </c>
      <c r="B36" s="233"/>
      <c r="D36" s="168" t="s">
        <v>88</v>
      </c>
      <c r="E36" s="169">
        <f>E35*E28</f>
        <v>3983.6159999999995</v>
      </c>
      <c r="G36" s="170" t="s">
        <v>117</v>
      </c>
      <c r="H36" s="171">
        <f>B57</f>
        <v>2000</v>
      </c>
      <c r="I36" s="112">
        <f t="shared" si="1"/>
        <v>166.66666666666666</v>
      </c>
      <c r="J36" s="113">
        <f>H36/E36</f>
        <v>0.50205642310905474</v>
      </c>
      <c r="K36" s="112">
        <f t="shared" si="2"/>
        <v>1.2215484747178946E-2</v>
      </c>
      <c r="L36" s="172">
        <f t="shared" si="0"/>
        <v>4.6445065000054247E-3</v>
      </c>
    </row>
    <row r="37" spans="1:24" ht="13.5" thickBot="1" x14ac:dyDescent="0.25">
      <c r="A37" s="173" t="s">
        <v>47</v>
      </c>
      <c r="B37" s="174">
        <v>4</v>
      </c>
      <c r="D37" s="175" t="s">
        <v>89</v>
      </c>
      <c r="E37" s="176">
        <f>E27*E36</f>
        <v>163726.6176</v>
      </c>
      <c r="G37" s="115" t="s">
        <v>118</v>
      </c>
      <c r="H37" s="177">
        <f>H22+H23+H27+H30+H31+H32+H33+H34+H35+H36</f>
        <v>181464.19455999997</v>
      </c>
      <c r="I37" s="116">
        <f>I22+I23+I27+I30+I31+I32+I33+I34+I35+I36</f>
        <v>15122.016213333332</v>
      </c>
      <c r="J37" s="117">
        <f>J22+J23+J27+J30+J31+J32+J33+J34+J35+J36</f>
        <v>45.356056423109052</v>
      </c>
      <c r="K37" s="116">
        <f>K22+K23+K27+K30+K31+K32+K33+K34+K35+K36</f>
        <v>1.1083365504033964</v>
      </c>
      <c r="L37" s="118">
        <f t="shared" si="0"/>
        <v>0.42140581557608453</v>
      </c>
    </row>
    <row r="38" spans="1:24" ht="13.5" thickBot="1" x14ac:dyDescent="0.25">
      <c r="A38" s="178" t="s">
        <v>48</v>
      </c>
      <c r="B38" s="179">
        <v>20000</v>
      </c>
      <c r="D38" s="175" t="s">
        <v>90</v>
      </c>
      <c r="E38" s="176">
        <f>IF(E13&gt;0,E13,(H40+H41)*E12)</f>
        <v>24135.47136</v>
      </c>
      <c r="G38" s="44"/>
      <c r="H38" s="121"/>
      <c r="I38" s="121"/>
      <c r="J38" s="13"/>
      <c r="K38" s="13"/>
      <c r="L38" s="180"/>
    </row>
    <row r="39" spans="1:24" ht="17.25" thickTop="1" thickBot="1" x14ac:dyDescent="0.3">
      <c r="A39" s="178" t="s">
        <v>49</v>
      </c>
      <c r="B39" s="179">
        <v>20000</v>
      </c>
      <c r="D39" s="175" t="s">
        <v>184</v>
      </c>
      <c r="E39" s="176">
        <f>IF(E31&gt;0,E31,(H37+H19)*E30)</f>
        <v>0</v>
      </c>
      <c r="G39" s="39" t="s">
        <v>119</v>
      </c>
      <c r="H39" s="20" t="s">
        <v>128</v>
      </c>
      <c r="I39" s="20" t="s">
        <v>129</v>
      </c>
      <c r="J39" s="20" t="s">
        <v>0</v>
      </c>
      <c r="K39" s="20" t="str">
        <f>$B$8</f>
        <v>m^3</v>
      </c>
      <c r="L39" s="22" t="s">
        <v>130</v>
      </c>
    </row>
    <row r="40" spans="1:24" ht="13.5" thickBot="1" x14ac:dyDescent="0.25">
      <c r="A40" s="181" t="s">
        <v>50</v>
      </c>
      <c r="B40" s="182">
        <f>B37*B38</f>
        <v>80000</v>
      </c>
      <c r="D40" s="230" t="s">
        <v>91</v>
      </c>
      <c r="E40" s="231"/>
      <c r="G40" s="45" t="s">
        <v>120</v>
      </c>
      <c r="H40" s="15">
        <f>E22*E23*E24*E7*E8</f>
        <v>46414.367999999995</v>
      </c>
      <c r="I40" s="15">
        <f>H40/12</f>
        <v>3867.8639999999996</v>
      </c>
      <c r="J40" s="15">
        <f>H40/E36</f>
        <v>11.651315789473685</v>
      </c>
      <c r="K40" s="15">
        <f>H40/$E$37</f>
        <v>0.28348700217697526</v>
      </c>
      <c r="L40" s="17">
        <f>K40/$K$49</f>
        <v>0.10778591693482187</v>
      </c>
    </row>
    <row r="41" spans="1:24" ht="13.5" thickBot="1" x14ac:dyDescent="0.25">
      <c r="A41" s="183" t="s">
        <v>51</v>
      </c>
      <c r="B41" s="184">
        <v>4</v>
      </c>
      <c r="D41" s="168" t="s">
        <v>92</v>
      </c>
      <c r="E41" s="185">
        <f>B19/E36</f>
        <v>5.0205642310905478</v>
      </c>
      <c r="G41" s="56" t="s">
        <v>71</v>
      </c>
      <c r="H41" s="186">
        <f>E10</f>
        <v>0</v>
      </c>
      <c r="I41" s="15">
        <f>H41/12</f>
        <v>0</v>
      </c>
      <c r="J41" s="15">
        <f>H41/E37</f>
        <v>0</v>
      </c>
      <c r="K41" s="15">
        <f>H41/$E$37</f>
        <v>0</v>
      </c>
      <c r="L41" s="17">
        <f>K41/$K$49</f>
        <v>0</v>
      </c>
      <c r="N41" s="187"/>
      <c r="O41" s="188"/>
      <c r="P41" s="188"/>
    </row>
    <row r="42" spans="1:24" ht="13.5" thickBot="1" x14ac:dyDescent="0.25">
      <c r="A42" s="189" t="s">
        <v>52</v>
      </c>
      <c r="B42" s="190">
        <v>4000</v>
      </c>
      <c r="D42" s="168" t="s">
        <v>93</v>
      </c>
      <c r="E42" s="185">
        <f>B20/E36</f>
        <v>4.0164513848724379</v>
      </c>
      <c r="G42" s="191" t="s">
        <v>121</v>
      </c>
      <c r="H42" s="192">
        <f>E9+E38+E14+E15+E16+E17+E18</f>
        <v>26985.47136</v>
      </c>
      <c r="I42" s="14">
        <f>H42/12</f>
        <v>2248.78928</v>
      </c>
      <c r="J42" s="14">
        <f>H42/E36</f>
        <v>6.7741146134567192</v>
      </c>
      <c r="K42" s="14">
        <f>H42/$E$37</f>
        <v>0.16482030689675714</v>
      </c>
      <c r="L42" s="18">
        <f>K42/$K$49</f>
        <v>6.2667098568615104E-2</v>
      </c>
    </row>
    <row r="43" spans="1:24" ht="13.5" thickBot="1" x14ac:dyDescent="0.25">
      <c r="A43" s="189" t="s">
        <v>53</v>
      </c>
      <c r="B43" s="193">
        <v>10000</v>
      </c>
      <c r="D43" s="241" t="s">
        <v>94</v>
      </c>
      <c r="E43" s="231"/>
      <c r="G43" s="194" t="s">
        <v>122</v>
      </c>
      <c r="H43" s="195">
        <f>H40+H41+H42</f>
        <v>73399.839359999998</v>
      </c>
      <c r="I43" s="195">
        <f t="shared" ref="I43:L43" si="3">I40+I41+I42</f>
        <v>6116.6532799999995</v>
      </c>
      <c r="J43" s="195">
        <f t="shared" si="3"/>
        <v>18.425430402930402</v>
      </c>
      <c r="K43" s="195">
        <f t="shared" si="3"/>
        <v>0.4483073090737324</v>
      </c>
      <c r="L43" s="219">
        <f t="shared" si="3"/>
        <v>0.17045301550343697</v>
      </c>
    </row>
    <row r="44" spans="1:24" ht="13.5" thickBot="1" x14ac:dyDescent="0.25">
      <c r="A44" s="196" t="s">
        <v>54</v>
      </c>
      <c r="B44" s="197">
        <f>B41*B42</f>
        <v>16000</v>
      </c>
      <c r="D44" s="175" t="s">
        <v>92</v>
      </c>
      <c r="E44" s="176">
        <f>IF(B16&gt;0,B16,(B11*B14))</f>
        <v>40000</v>
      </c>
      <c r="G44" s="46"/>
      <c r="H44" s="16"/>
      <c r="I44" s="16"/>
      <c r="J44" s="16"/>
      <c r="K44" s="16"/>
      <c r="L44" s="198"/>
      <c r="M44" s="47"/>
      <c r="N44" s="47"/>
      <c r="O44" s="47"/>
      <c r="P44" s="47"/>
      <c r="Q44" s="47"/>
      <c r="R44" s="47"/>
      <c r="S44" s="47"/>
      <c r="T44" s="47"/>
      <c r="U44" s="47"/>
      <c r="V44" s="47"/>
      <c r="W44" s="47"/>
      <c r="X44" s="47"/>
    </row>
    <row r="45" spans="1:24" ht="13.5" thickBot="1" x14ac:dyDescent="0.25">
      <c r="A45" s="199"/>
      <c r="B45" s="224"/>
      <c r="D45" s="175" t="s">
        <v>93</v>
      </c>
      <c r="E45" s="176">
        <f>IF(B17&gt;0,B17,(B12*B15))</f>
        <v>0</v>
      </c>
      <c r="G45" s="200" t="s">
        <v>126</v>
      </c>
      <c r="H45" s="201">
        <f>H19+H37+H43</f>
        <v>384478.79999999993</v>
      </c>
      <c r="I45" s="201">
        <f>I19+I37+I43</f>
        <v>32039.899999999998</v>
      </c>
      <c r="J45" s="201">
        <f>J19+J37+J43</f>
        <v>96.318449746160269</v>
      </c>
      <c r="K45" s="201">
        <f>K19+K37+K43</f>
        <v>2.3482974585068321</v>
      </c>
      <c r="L45" s="202">
        <f t="shared" ref="L45" si="4">L19+L37+L43</f>
        <v>0.89285714285714279</v>
      </c>
      <c r="M45" s="47"/>
      <c r="N45" s="47"/>
      <c r="O45" s="47"/>
      <c r="P45" s="47"/>
      <c r="Q45" s="47"/>
      <c r="R45" s="47"/>
      <c r="S45" s="47"/>
      <c r="T45" s="47"/>
      <c r="U45" s="47"/>
      <c r="V45" s="47"/>
      <c r="W45" s="47"/>
      <c r="X45" s="47"/>
    </row>
    <row r="46" spans="1:24" ht="13.5" thickBot="1" x14ac:dyDescent="0.25">
      <c r="A46" s="232" t="s">
        <v>55</v>
      </c>
      <c r="B46" s="233"/>
      <c r="D46" s="230" t="s">
        <v>95</v>
      </c>
      <c r="E46" s="231"/>
      <c r="G46" s="203"/>
      <c r="H46" s="48"/>
      <c r="I46" s="48"/>
      <c r="J46" s="48"/>
      <c r="K46" s="48"/>
      <c r="L46" s="204"/>
      <c r="M46" s="47"/>
      <c r="N46" s="47"/>
      <c r="O46" s="47"/>
      <c r="P46" s="47"/>
      <c r="Q46" s="47"/>
      <c r="R46" s="47"/>
      <c r="S46" s="47"/>
      <c r="T46" s="47"/>
      <c r="U46" s="47"/>
      <c r="V46" s="47"/>
      <c r="W46" s="47"/>
      <c r="X46" s="47"/>
    </row>
    <row r="47" spans="1:24" ht="13.5" thickBot="1" x14ac:dyDescent="0.25">
      <c r="A47" s="205" t="s">
        <v>56</v>
      </c>
      <c r="B47" s="91">
        <v>0</v>
      </c>
      <c r="D47" s="168" t="s">
        <v>96</v>
      </c>
      <c r="E47" s="169">
        <f>IF(B37&gt;0,B19/B39,0)</f>
        <v>1</v>
      </c>
      <c r="G47" s="206" t="s">
        <v>123</v>
      </c>
      <c r="H47" s="195">
        <f>E39</f>
        <v>0</v>
      </c>
      <c r="I47" s="195">
        <f>H47/12</f>
        <v>0</v>
      </c>
      <c r="J47" s="195">
        <f>H47/E36</f>
        <v>0</v>
      </c>
      <c r="K47" s="195">
        <f>H47/E37</f>
        <v>0</v>
      </c>
      <c r="L47" s="207">
        <f>K47/$K$49</f>
        <v>0</v>
      </c>
      <c r="M47" s="47"/>
      <c r="N47" s="47"/>
      <c r="O47" s="47"/>
      <c r="P47" s="47"/>
      <c r="Q47" s="47"/>
      <c r="R47" s="47"/>
      <c r="S47" s="47"/>
      <c r="T47" s="47"/>
      <c r="U47" s="47"/>
      <c r="V47" s="47"/>
      <c r="W47" s="47"/>
      <c r="X47" s="47"/>
    </row>
    <row r="48" spans="1:24" ht="13.5" thickBot="1" x14ac:dyDescent="0.25">
      <c r="A48" s="208" t="s">
        <v>61</v>
      </c>
      <c r="B48" s="119">
        <v>50</v>
      </c>
      <c r="D48" s="168" t="s">
        <v>97</v>
      </c>
      <c r="E48" s="209">
        <f>IF(B41&gt;0,B19/B43,0)</f>
        <v>2</v>
      </c>
      <c r="G48" s="210" t="s">
        <v>125</v>
      </c>
      <c r="H48" s="225">
        <v>0.12</v>
      </c>
      <c r="I48" s="48"/>
      <c r="J48" s="48"/>
      <c r="K48" s="48"/>
      <c r="L48" s="204"/>
      <c r="M48" s="47"/>
      <c r="N48" s="47"/>
      <c r="O48" s="47"/>
      <c r="P48" s="47"/>
      <c r="Q48" s="47"/>
      <c r="R48" s="47"/>
      <c r="S48" s="47"/>
      <c r="T48" s="47"/>
      <c r="U48" s="47"/>
      <c r="V48" s="47"/>
      <c r="W48" s="47"/>
      <c r="X48" s="47"/>
    </row>
    <row r="49" spans="1:24" ht="13.5" thickBot="1" x14ac:dyDescent="0.25">
      <c r="A49" s="205" t="s">
        <v>57</v>
      </c>
      <c r="B49" s="91">
        <v>0</v>
      </c>
      <c r="G49" s="200" t="s">
        <v>127</v>
      </c>
      <c r="H49" s="201">
        <f>(H45+H47)*(1+$H48)</f>
        <v>430616.25599999994</v>
      </c>
      <c r="I49" s="201">
        <f t="shared" ref="I49:K49" si="5">(I45+I47)*(1+$H48)</f>
        <v>35884.688000000002</v>
      </c>
      <c r="J49" s="201">
        <f t="shared" si="5"/>
        <v>107.87666371569951</v>
      </c>
      <c r="K49" s="201">
        <f t="shared" si="5"/>
        <v>2.6300931535276524</v>
      </c>
      <c r="L49" s="211">
        <f>L19+L37+L43+L47+L51</f>
        <v>0.99999999999999989</v>
      </c>
      <c r="M49" s="47"/>
      <c r="N49" s="47"/>
      <c r="O49" s="47"/>
      <c r="P49" s="47"/>
      <c r="Q49" s="47"/>
      <c r="R49" s="47"/>
      <c r="S49" s="47"/>
      <c r="T49" s="47"/>
      <c r="U49" s="47"/>
      <c r="V49" s="47"/>
      <c r="W49" s="47"/>
      <c r="X49" s="47"/>
    </row>
    <row r="50" spans="1:24" ht="13.5" thickBot="1" x14ac:dyDescent="0.25">
      <c r="A50" s="208" t="s">
        <v>62</v>
      </c>
      <c r="B50" s="119">
        <v>50</v>
      </c>
      <c r="G50" s="203"/>
      <c r="H50" s="212"/>
      <c r="I50" s="212"/>
      <c r="J50" s="212"/>
      <c r="K50" s="212"/>
      <c r="L50" s="204"/>
      <c r="M50" s="47"/>
      <c r="N50" s="47"/>
      <c r="O50" s="47"/>
      <c r="P50" s="47"/>
      <c r="Q50" s="47"/>
      <c r="R50" s="47"/>
      <c r="S50" s="47"/>
      <c r="T50" s="47"/>
      <c r="U50" s="47"/>
      <c r="V50" s="47"/>
      <c r="W50" s="47"/>
      <c r="X50" s="47"/>
    </row>
    <row r="51" spans="1:24" ht="16.5" thickBot="1" x14ac:dyDescent="0.3">
      <c r="A51" s="205" t="s">
        <v>58</v>
      </c>
      <c r="B51" s="91">
        <v>0</v>
      </c>
      <c r="G51" s="49" t="s">
        <v>124</v>
      </c>
      <c r="H51" s="116">
        <f>(H45+H47)*($H$48)</f>
        <v>46137.455999999991</v>
      </c>
      <c r="I51" s="116">
        <f t="shared" ref="I51:K51" si="6">(I45+I47)*($H$48)</f>
        <v>3844.7879999999996</v>
      </c>
      <c r="J51" s="116">
        <f t="shared" si="6"/>
        <v>11.558213969539231</v>
      </c>
      <c r="K51" s="116">
        <f t="shared" si="6"/>
        <v>0.28179569502081986</v>
      </c>
      <c r="L51" s="118">
        <f>K51/$K$49</f>
        <v>0.10714285714285712</v>
      </c>
      <c r="M51" s="47"/>
      <c r="N51" s="47"/>
      <c r="O51" s="47"/>
      <c r="P51" s="47"/>
      <c r="Q51" s="47"/>
      <c r="R51" s="47"/>
      <c r="S51" s="47"/>
      <c r="T51" s="47"/>
      <c r="U51" s="47"/>
      <c r="V51" s="47"/>
      <c r="W51" s="47"/>
      <c r="X51" s="47"/>
    </row>
    <row r="52" spans="1:24" ht="14.25" thickTop="1" thickBot="1" x14ac:dyDescent="0.25">
      <c r="A52" s="208" t="s">
        <v>63</v>
      </c>
      <c r="B52" s="119">
        <v>50</v>
      </c>
    </row>
    <row r="53" spans="1:24" x14ac:dyDescent="0.2">
      <c r="A53" s="205" t="s">
        <v>59</v>
      </c>
      <c r="B53" s="91">
        <v>0</v>
      </c>
    </row>
    <row r="54" spans="1:24" ht="13.5" thickBot="1" x14ac:dyDescent="0.25">
      <c r="A54" s="208" t="s">
        <v>64</v>
      </c>
      <c r="B54" s="119">
        <v>50</v>
      </c>
    </row>
    <row r="55" spans="1:24" x14ac:dyDescent="0.2">
      <c r="A55" s="205" t="s">
        <v>60</v>
      </c>
      <c r="B55" s="91">
        <v>0</v>
      </c>
      <c r="G55" s="154"/>
      <c r="H55" s="154"/>
      <c r="I55" s="154"/>
      <c r="J55" s="213"/>
      <c r="K55" s="154"/>
      <c r="L55" s="154"/>
    </row>
    <row r="56" spans="1:24" ht="13.5" thickBot="1" x14ac:dyDescent="0.25">
      <c r="A56" s="208" t="s">
        <v>65</v>
      </c>
      <c r="B56" s="119">
        <v>50</v>
      </c>
      <c r="G56" s="154"/>
      <c r="H56" s="154"/>
      <c r="I56" s="154"/>
      <c r="J56" s="214"/>
      <c r="K56" s="215"/>
      <c r="L56" s="215"/>
    </row>
    <row r="57" spans="1:24" ht="13.5" thickBot="1" x14ac:dyDescent="0.25">
      <c r="A57" s="216" t="s">
        <v>66</v>
      </c>
      <c r="B57" s="217">
        <v>2000</v>
      </c>
      <c r="G57" s="154"/>
      <c r="H57" s="154"/>
      <c r="I57" s="154"/>
      <c r="J57" s="215"/>
      <c r="K57" s="215"/>
      <c r="L57" s="215"/>
    </row>
    <row r="58" spans="1:24" ht="13.5" thickTop="1" x14ac:dyDescent="0.2">
      <c r="G58" s="154"/>
      <c r="H58" s="154"/>
      <c r="I58" s="154"/>
      <c r="J58" s="215"/>
      <c r="K58" s="215"/>
      <c r="L58" s="215"/>
    </row>
    <row r="59" spans="1:24" x14ac:dyDescent="0.2">
      <c r="G59" s="154"/>
      <c r="H59" s="154"/>
      <c r="I59" s="154"/>
      <c r="J59" s="154"/>
      <c r="K59" s="154"/>
      <c r="L59" s="154"/>
    </row>
    <row r="60" spans="1:24" x14ac:dyDescent="0.2">
      <c r="G60" s="154"/>
      <c r="H60" s="154"/>
      <c r="I60" s="154"/>
      <c r="J60" s="218"/>
      <c r="K60" s="154"/>
      <c r="L60" s="154"/>
    </row>
    <row r="61" spans="1:24" x14ac:dyDescent="0.2">
      <c r="G61" s="154"/>
      <c r="H61" s="154"/>
      <c r="I61" s="154"/>
      <c r="J61" s="154"/>
      <c r="K61" s="154"/>
      <c r="L61" s="154"/>
    </row>
    <row r="62" spans="1:24" x14ac:dyDescent="0.2">
      <c r="G62" s="154"/>
      <c r="H62" s="154"/>
      <c r="I62" s="154"/>
      <c r="J62" s="154"/>
      <c r="K62" s="154"/>
      <c r="L62" s="154"/>
    </row>
    <row r="64" spans="1:24" x14ac:dyDescent="0.2">
      <c r="A64" s="66" t="s">
        <v>134</v>
      </c>
    </row>
    <row r="65" spans="1:1" x14ac:dyDescent="0.2">
      <c r="A65" s="66" t="s">
        <v>6</v>
      </c>
    </row>
    <row r="66" spans="1:1" x14ac:dyDescent="0.2">
      <c r="A66" s="66" t="s">
        <v>7</v>
      </c>
    </row>
    <row r="67" spans="1:1" x14ac:dyDescent="0.2">
      <c r="A67" s="66" t="s">
        <v>136</v>
      </c>
    </row>
    <row r="68" spans="1:1" x14ac:dyDescent="0.2">
      <c r="A68" s="66" t="s">
        <v>135</v>
      </c>
    </row>
    <row r="132" ht="9" customHeight="1" x14ac:dyDescent="0.2"/>
  </sheetData>
  <sheetProtection selectLockedCells="1"/>
  <protectedRanges>
    <protectedRange password="9025" sqref="E27 H7:L19 H22:L37 H40:L51" name="all"/>
  </protectedRanges>
  <customSheetViews>
    <customSheetView guid="{2DB7D5AD-105F-41AD-92A2-1D3D4C623E09}" scale="70">
      <selection activeCell="J54" sqref="J54"/>
      <pageMargins left="0.7" right="0.7" top="0.75" bottom="0.75" header="0.3" footer="0.3"/>
      <pageSetup paperSize="9" orientation="portrait" r:id="rId1"/>
    </customSheetView>
    <customSheetView guid="{6F42993F-63A8-4DBF-AC0C-D53FD52A5E54}" scale="70" topLeftCell="A7">
      <selection activeCell="H57" sqref="H57"/>
      <pageMargins left="0.7" right="0.7" top="0.75" bottom="0.75" header="0.3" footer="0.3"/>
      <pageSetup paperSize="9" orientation="portrait" r:id="rId2"/>
    </customSheetView>
  </customSheetViews>
  <mergeCells count="13">
    <mergeCell ref="D46:E46"/>
    <mergeCell ref="A36:B36"/>
    <mergeCell ref="A2:G2"/>
    <mergeCell ref="D11:E11"/>
    <mergeCell ref="D29:E29"/>
    <mergeCell ref="D34:E34"/>
    <mergeCell ref="D40:E40"/>
    <mergeCell ref="D43:E43"/>
    <mergeCell ref="A31:B31"/>
    <mergeCell ref="A13:B13"/>
    <mergeCell ref="A9:B9"/>
    <mergeCell ref="A46:B46"/>
    <mergeCell ref="A18:B18"/>
  </mergeCells>
  <phoneticPr fontId="19" type="noConversion"/>
  <dataValidations count="3">
    <dataValidation type="list" errorStyle="warning" allowBlank="1" showInputMessage="1" showErrorMessage="1" error="Select the applicable number of tracks" promptTitle="Number of tracks" sqref="B41 B37" xr:uid="{00000000-0002-0000-0100-000000000000}">
      <formula1>$U$5:$U$8</formula1>
    </dataValidation>
    <dataValidation type="list" allowBlank="1" showInputMessage="1" showErrorMessage="1" sqref="E23" xr:uid="{00000000-0002-0000-0100-000001000000}">
      <formula1>volume</formula1>
    </dataValidation>
    <dataValidation type="list" allowBlank="1" showInputMessage="1" showErrorMessage="1" sqref="B8" xr:uid="{00000000-0002-0000-0100-000002000000}">
      <formula1>A64:A68</formula1>
    </dataValidation>
  </dataValidations>
  <pageMargins left="0.25" right="0.25" top="0.75" bottom="0.75" header="0.3" footer="0.3"/>
  <pageSetup paperSize="9" scale="50" fitToHeight="0"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Introduction</vt:lpstr>
      <vt:lpstr>Business Model</vt:lpstr>
      <vt:lpstr>Units</vt:lpstr>
      <vt:lpstr>volume</vt:lpstr>
    </vt:vector>
  </TitlesOfParts>
  <Company>University of Stellenbosch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Heunis, GF, Mnr &lt;15046699@sun.ac.za&gt;</dc:creator>
  <cp:lastModifiedBy>Carlos Perdomo</cp:lastModifiedBy>
  <cp:lastPrinted>2013-09-04T08:03:55Z</cp:lastPrinted>
  <dcterms:created xsi:type="dcterms:W3CDTF">2011-12-14T05:11:08Z</dcterms:created>
  <dcterms:modified xsi:type="dcterms:W3CDTF">2019-09-09T18:50:25Z</dcterms:modified>
</cp:coreProperties>
</file>